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sept 2021" sheetId="1" r:id="rId1"/>
  </sheets>
  <definedNames/>
  <calcPr fullCalcOnLoad="1"/>
</workbook>
</file>

<file path=xl/sharedStrings.xml><?xml version="1.0" encoding="utf-8"?>
<sst xmlns="http://schemas.openxmlformats.org/spreadsheetml/2006/main" count="243" uniqueCount="181">
  <si>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</si>
  <si>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</si>
  <si>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</si>
  <si>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</si>
  <si>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</si>
  <si>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</si>
  <si>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</si>
  <si>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</si>
  <si>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</si>
  <si>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</si>
  <si>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</si>
  <si>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</si>
  <si>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</si>
  <si>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</si>
  <si>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</si>
  <si>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</si>
  <si>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</si>
  <si>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</si>
  <si>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</si>
  <si>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</si>
  <si>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</si>
  <si>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</si>
  <si>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</si>
  <si>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</si>
  <si>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</si>
  <si>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</si>
  <si>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</si>
  <si>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</si>
  <si>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</si>
  <si>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</si>
  <si>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</si>
  <si>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</si>
  <si>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</si>
  <si>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</si>
  <si>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</si>
  <si>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</si>
  <si>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</si>
  <si>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</si>
  <si>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</si>
  <si>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</si>
  <si>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</si>
  <si>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</si>
  <si>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</si>
  <si>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</si>
  <si>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</si>
  <si>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</si>
  <si>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</si>
  <si>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</si>
  <si>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</si>
  <si>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</si>
  <si>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</si>
  <si>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</si>
  <si>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</si>
  <si>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</si>
  <si>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</si>
  <si>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</si>
  <si>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</si>
  <si>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</si>
  <si>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</si>
  <si>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</si>
  <si>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</si>
  <si>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</si>
  <si>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</si>
  <si>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</si>
  <si>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</si>
  <si>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</si>
  <si>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</si>
  <si>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</si>
  <si>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</si>
  <si>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</si>
  <si>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</si>
  <si>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</si>
  <si>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</si>
  <si>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</si>
  <si>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</si>
  <si>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</si>
  <si>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</si>
  <si>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</si>
  <si>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</si>
  <si>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</si>
  <si>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</si>
  <si>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</si>
  <si>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</si>
  <si>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</si>
  <si>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</si>
  <si>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</si>
  <si>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</si>
  <si>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</si>
  <si>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</si>
  <si>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</si>
  <si>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</si>
  <si>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</si>
  <si>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</si>
  <si>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</si>
  <si>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</si>
  <si>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</si>
  <si>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</si>
  <si>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</si>
  <si>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</si>
  <si>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</si>
  <si>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</si>
  <si>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</si>
  <si>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</si>
  <si>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</si>
  <si>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</si>
  <si>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</si>
  <si>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</si>
  <si>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</si>
  <si>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</si>
  <si>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</si>
  <si>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</si>
  <si>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</si>
  <si>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</si>
  <si>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</si>
  <si>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</si>
  <si>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</si>
  <si>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</si>
  <si>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</si>
  <si>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</si>
  <si>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</si>
  <si>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</si>
  <si>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</si>
  <si>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</si>
  <si>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</si>
  <si>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</si>
  <si>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</si>
  <si>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</si>
  <si>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</si>
  <si>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</si>
  <si>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</si>
  <si>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</si>
  <si>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</si>
  <si>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</si>
  <si>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</si>
  <si>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</si>
  <si>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</si>
  <si>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</si>
  <si>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</si>
  <si>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</si>
  <si>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</si>
  <si>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</si>
  <si>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</si>
  <si>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</si>
  <si>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</si>
  <si>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</si>
  <si>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</si>
  <si>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</si>
  <si>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</si>
  <si>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</si>
  <si>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</si>
  <si>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</si>
  <si>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</si>
  <si>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</si>
  <si>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</si>
  <si>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</si>
  <si>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</si>
  <si>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</si>
  <si>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</si>
  <si>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</si>
  <si>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</si>
  <si>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</si>
  <si>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</si>
  <si>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</si>
  <si>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</si>
  <si>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</si>
  <si>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</si>
  <si>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</si>
  <si>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</si>
  <si>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</si>
  <si>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</si>
  <si>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</si>
  <si>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</si>
  <si>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</si>
  <si>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</si>
  <si>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</si>
  <si>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</si>
  <si>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</si>
  <si>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REALIZARI  LA 20.09.2021</t>
  </si>
  <si>
    <t>Președinte de ședință,</t>
  </si>
  <si>
    <t>Secretar general,</t>
  </si>
  <si>
    <t>ANEXA 1 la HCL nr. 244/30.09.2021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</si>
</sst>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7" fillId="32" borderId="11" xfId="0" applyNumberFormat="1" applyFont="1" applyFill="1" applyBorder="1" applyAlignment="1">
      <alignment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2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156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0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180</v>
      </c>
      <c r="S7" s="74"/>
      <c r="T7" s="2" t="s">
        <v>124</v>
      </c>
    </row>
    <row r="8" spans="1:20" ht="93" customHeight="1" thickBot="1">
      <c r="A8" s="57" t="s">
        <v>141</v>
      </c>
      <c r="B8" s="56" t="s">
        <v>130</v>
      </c>
      <c r="C8" s="52" t="s">
        <v>134</v>
      </c>
      <c r="D8" s="53" t="s">
        <v>82</v>
      </c>
      <c r="E8" s="54" t="s">
        <v>120</v>
      </c>
      <c r="F8" s="54" t="s">
        <v>82</v>
      </c>
      <c r="G8" s="54"/>
      <c r="H8" s="55" t="s">
        <v>136</v>
      </c>
      <c r="I8" s="55" t="s">
        <v>139</v>
      </c>
      <c r="J8" s="55" t="s">
        <v>82</v>
      </c>
      <c r="K8" s="58" t="s">
        <v>137</v>
      </c>
      <c r="L8" s="59" t="s">
        <v>175</v>
      </c>
      <c r="M8" s="59" t="s">
        <v>177</v>
      </c>
      <c r="N8" s="59" t="s">
        <v>82</v>
      </c>
      <c r="O8" s="59" t="s">
        <v>137</v>
      </c>
      <c r="P8" s="61" t="s">
        <v>145</v>
      </c>
      <c r="Q8" s="60"/>
      <c r="R8" s="59" t="s">
        <v>176</v>
      </c>
      <c r="S8" s="61" t="s">
        <v>157</v>
      </c>
      <c r="T8" s="59" t="s">
        <v>158</v>
      </c>
    </row>
    <row r="9" spans="1:20" ht="15.75">
      <c r="A9" s="132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1061000</v>
      </c>
      <c r="M9" s="4">
        <v>1060390</v>
      </c>
      <c r="N9" s="51">
        <f>M9/L9</f>
        <v>0.9994250706880302</v>
      </c>
      <c r="O9" s="4"/>
      <c r="P9" s="4"/>
      <c r="Q9" s="70"/>
      <c r="R9" s="4">
        <f>L9+O9</f>
        <v>1061000</v>
      </c>
      <c r="S9" s="51">
        <f>R9/M9</f>
        <v>1.0005752600458322</v>
      </c>
      <c r="T9" s="4">
        <f>R9-M9</f>
        <v>610</v>
      </c>
    </row>
    <row r="10" spans="1:20" ht="26.25">
      <c r="A10" s="133" t="s">
        <v>89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7">C10/B10</f>
        <v>1.066975</v>
      </c>
      <c r="G10" s="5"/>
      <c r="H10" s="5">
        <v>635393</v>
      </c>
      <c r="I10" s="5">
        <v>547239</v>
      </c>
      <c r="J10" s="6">
        <f aca="true" t="shared" si="1" ref="J10:J25">I10/H10</f>
        <v>0.8612606685940827</v>
      </c>
      <c r="K10" s="5">
        <f>-35393+15000</f>
        <v>-20393</v>
      </c>
      <c r="L10" s="4">
        <v>411146</v>
      </c>
      <c r="M10" s="5">
        <v>358636</v>
      </c>
      <c r="N10" s="51">
        <f aca="true" t="shared" si="2" ref="N10:N73">M10/L10</f>
        <v>0.8722838115900434</v>
      </c>
      <c r="O10" s="4"/>
      <c r="P10" s="5"/>
      <c r="Q10" s="5">
        <f aca="true" t="shared" si="3" ref="Q10:Q73">M10-L10</f>
        <v>-52510</v>
      </c>
      <c r="R10" s="4">
        <f aca="true" t="shared" si="4" ref="R10:R73">L10+O10</f>
        <v>411146</v>
      </c>
      <c r="S10" s="51">
        <f aca="true" t="shared" si="5" ref="S10:S75">R10/M10</f>
        <v>1.1464158645534748</v>
      </c>
      <c r="T10" s="4">
        <f aca="true" t="shared" si="6" ref="T10:T75">R10-M10</f>
        <v>52510</v>
      </c>
    </row>
    <row r="11" spans="1:20" ht="15.75">
      <c r="A11" s="37" t="s">
        <v>160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3781398</v>
      </c>
      <c r="N11" s="51">
        <f t="shared" si="2"/>
        <v>0.8045527659574468</v>
      </c>
      <c r="O11" s="4"/>
      <c r="P11" s="5"/>
      <c r="Q11" s="5">
        <f t="shared" si="3"/>
        <v>-918602</v>
      </c>
      <c r="R11" s="4">
        <f t="shared" si="4"/>
        <v>4700000</v>
      </c>
      <c r="S11" s="51">
        <f t="shared" si="5"/>
        <v>1.2429265578497688</v>
      </c>
      <c r="T11" s="4">
        <f t="shared" si="6"/>
        <v>918602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5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</row>
    <row r="13" spans="1:20" ht="15.75">
      <c r="A13" s="134" t="s">
        <v>90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116355000</v>
      </c>
      <c r="M13" s="5">
        <v>94222670</v>
      </c>
      <c r="N13" s="51">
        <f t="shared" si="2"/>
        <v>0.8097861716299256</v>
      </c>
      <c r="O13" s="4">
        <v>9327000</v>
      </c>
      <c r="P13" s="5"/>
      <c r="Q13" s="5">
        <f t="shared" si="3"/>
        <v>-22132330</v>
      </c>
      <c r="R13" s="4">
        <f t="shared" si="4"/>
        <v>125682000</v>
      </c>
      <c r="S13" s="51">
        <f t="shared" si="5"/>
        <v>1.33388281185409</v>
      </c>
      <c r="T13" s="4">
        <f t="shared" si="6"/>
        <v>31459330</v>
      </c>
    </row>
    <row r="14" spans="1:20" ht="26.25">
      <c r="A14" s="133" t="s">
        <v>91</v>
      </c>
      <c r="B14" s="5">
        <v>2275000</v>
      </c>
      <c r="C14" s="5">
        <v>2331621</v>
      </c>
      <c r="D14" s="6">
        <f t="shared" si="7"/>
        <v>1.0248883516483516</v>
      </c>
      <c r="E14" s="5"/>
      <c r="F14" s="40">
        <f t="shared" si="0"/>
        <v>1.0248883516483516</v>
      </c>
      <c r="G14" s="5"/>
      <c r="H14" s="5">
        <v>2200000</v>
      </c>
      <c r="I14" s="5">
        <v>3005709</v>
      </c>
      <c r="J14" s="6">
        <f t="shared" si="1"/>
        <v>1.3662313636363637</v>
      </c>
      <c r="K14" s="5">
        <v>806000</v>
      </c>
      <c r="L14" s="5">
        <v>2108090</v>
      </c>
      <c r="M14" s="5">
        <v>1697609</v>
      </c>
      <c r="N14" s="51">
        <f t="shared" si="2"/>
        <v>0.8052829812768905</v>
      </c>
      <c r="O14" s="4"/>
      <c r="P14" s="5"/>
      <c r="Q14" s="5">
        <f t="shared" si="3"/>
        <v>-410481</v>
      </c>
      <c r="R14" s="4">
        <f t="shared" si="4"/>
        <v>2108090</v>
      </c>
      <c r="S14" s="51">
        <f t="shared" si="5"/>
        <v>1.2417994956435787</v>
      </c>
      <c r="T14" s="4">
        <f t="shared" si="6"/>
        <v>410481</v>
      </c>
    </row>
    <row r="15" spans="1:20" ht="26.25">
      <c r="A15" s="133" t="s">
        <v>94</v>
      </c>
      <c r="B15" s="5">
        <v>3027000</v>
      </c>
      <c r="C15" s="5">
        <v>3211708</v>
      </c>
      <c r="D15" s="6">
        <f t="shared" si="7"/>
        <v>1.0610201519656426</v>
      </c>
      <c r="E15" s="5"/>
      <c r="F15" s="40">
        <f t="shared" si="0"/>
        <v>1.0610201519656426</v>
      </c>
      <c r="G15" s="5"/>
      <c r="H15" s="5">
        <v>3125907</v>
      </c>
      <c r="I15" s="5">
        <v>3187760</v>
      </c>
      <c r="J15" s="6">
        <f t="shared" si="1"/>
        <v>1.0197872169581501</v>
      </c>
      <c r="K15" s="5">
        <v>74093</v>
      </c>
      <c r="L15" s="5">
        <v>3048327</v>
      </c>
      <c r="M15" s="5">
        <v>3034192</v>
      </c>
      <c r="N15" s="51">
        <f t="shared" si="2"/>
        <v>0.9953630302785758</v>
      </c>
      <c r="O15" s="4">
        <v>100000</v>
      </c>
      <c r="P15" s="5"/>
      <c r="Q15" s="5">
        <f>M15-L15</f>
        <v>-14135</v>
      </c>
      <c r="R15" s="4">
        <f t="shared" si="4"/>
        <v>3148327</v>
      </c>
      <c r="S15" s="51">
        <f t="shared" si="5"/>
        <v>1.0376162747776014</v>
      </c>
      <c r="T15" s="4">
        <f t="shared" si="6"/>
        <v>114135</v>
      </c>
    </row>
    <row r="16" spans="1:20" ht="26.25">
      <c r="A16" s="133" t="s">
        <v>95</v>
      </c>
      <c r="B16" s="5">
        <v>2100000</v>
      </c>
      <c r="C16" s="5">
        <v>2152291</v>
      </c>
      <c r="D16" s="6">
        <f t="shared" si="7"/>
        <v>1.024900476190476</v>
      </c>
      <c r="E16" s="5"/>
      <c r="F16" s="40">
        <f t="shared" si="0"/>
        <v>1.024900476190476</v>
      </c>
      <c r="G16" s="5"/>
      <c r="H16" s="5">
        <v>2100000</v>
      </c>
      <c r="I16" s="5">
        <v>1978798</v>
      </c>
      <c r="J16" s="6">
        <f t="shared" si="1"/>
        <v>0.942284761904762</v>
      </c>
      <c r="K16" s="5">
        <v>-100000</v>
      </c>
      <c r="L16" s="5">
        <v>2223691</v>
      </c>
      <c r="M16" s="5">
        <v>2110693</v>
      </c>
      <c r="N16" s="51">
        <f t="shared" si="2"/>
        <v>0.9491844865136388</v>
      </c>
      <c r="O16" s="4"/>
      <c r="P16" s="5"/>
      <c r="Q16" s="5">
        <f>M16-L16</f>
        <v>-112998</v>
      </c>
      <c r="R16" s="4">
        <f t="shared" si="4"/>
        <v>2223691</v>
      </c>
      <c r="S16" s="51">
        <f t="shared" si="5"/>
        <v>1.0535359713610648</v>
      </c>
      <c r="T16" s="4">
        <f t="shared" si="6"/>
        <v>112998</v>
      </c>
    </row>
    <row r="17" spans="1:20" ht="15.75">
      <c r="A17" s="134" t="s">
        <v>96</v>
      </c>
      <c r="B17" s="5">
        <v>900000</v>
      </c>
      <c r="C17" s="5">
        <v>929192</v>
      </c>
      <c r="D17" s="6">
        <f t="shared" si="7"/>
        <v>1.0324355555555556</v>
      </c>
      <c r="E17" s="5"/>
      <c r="F17" s="40">
        <f t="shared" si="0"/>
        <v>1.0324355555555556</v>
      </c>
      <c r="G17" s="5"/>
      <c r="H17" s="5">
        <v>900000</v>
      </c>
      <c r="I17" s="5">
        <v>831732</v>
      </c>
      <c r="J17" s="6">
        <f t="shared" si="1"/>
        <v>0.9241466666666667</v>
      </c>
      <c r="K17" s="5"/>
      <c r="L17" s="5">
        <v>1003262</v>
      </c>
      <c r="M17" s="5">
        <v>921182</v>
      </c>
      <c r="N17" s="51">
        <f t="shared" si="2"/>
        <v>0.9181868744156562</v>
      </c>
      <c r="O17" s="4"/>
      <c r="P17" s="5"/>
      <c r="Q17" s="5">
        <f t="shared" si="3"/>
        <v>-82080</v>
      </c>
      <c r="R17" s="4">
        <f t="shared" si="4"/>
        <v>1003262</v>
      </c>
      <c r="S17" s="51">
        <f t="shared" si="5"/>
        <v>1.089102913430788</v>
      </c>
      <c r="T17" s="4">
        <f t="shared" si="6"/>
        <v>82080</v>
      </c>
    </row>
    <row r="18" spans="1:20" ht="26.25">
      <c r="A18" s="133" t="s">
        <v>92</v>
      </c>
      <c r="B18" s="5">
        <v>10030000</v>
      </c>
      <c r="C18" s="5">
        <v>10627920</v>
      </c>
      <c r="D18" s="6">
        <f t="shared" si="7"/>
        <v>1.0596131605184447</v>
      </c>
      <c r="E18" s="5"/>
      <c r="F18" s="40">
        <f t="shared" si="0"/>
        <v>1.0596131605184447</v>
      </c>
      <c r="G18" s="5"/>
      <c r="H18" s="5">
        <v>9400000</v>
      </c>
      <c r="I18" s="5">
        <v>9001261</v>
      </c>
      <c r="J18" s="6">
        <f t="shared" si="1"/>
        <v>0.9575809574468085</v>
      </c>
      <c r="K18" s="5">
        <v>-300000</v>
      </c>
      <c r="L18" s="5">
        <v>11347479</v>
      </c>
      <c r="M18" s="5">
        <v>11505914</v>
      </c>
      <c r="N18" s="51">
        <f t="shared" si="2"/>
        <v>1.0139621320295018</v>
      </c>
      <c r="O18" s="4">
        <v>252521</v>
      </c>
      <c r="P18" s="5"/>
      <c r="Q18" s="5">
        <f>M18-L18</f>
        <v>158435</v>
      </c>
      <c r="R18" s="4">
        <f t="shared" si="4"/>
        <v>11600000</v>
      </c>
      <c r="S18" s="51">
        <f t="shared" si="5"/>
        <v>1.0081771860975148</v>
      </c>
      <c r="T18" s="4">
        <f t="shared" si="6"/>
        <v>94086</v>
      </c>
    </row>
    <row r="19" spans="1:20" ht="26.25">
      <c r="A19" s="133" t="s">
        <v>93</v>
      </c>
      <c r="B19" s="5">
        <v>13950000</v>
      </c>
      <c r="C19" s="5">
        <v>14192795</v>
      </c>
      <c r="D19" s="6">
        <f t="shared" si="7"/>
        <v>1.0174046594982078</v>
      </c>
      <c r="E19" s="5"/>
      <c r="F19" s="40">
        <f t="shared" si="0"/>
        <v>1.0174046594982078</v>
      </c>
      <c r="G19" s="5"/>
      <c r="H19" s="5">
        <v>14000000</v>
      </c>
      <c r="I19" s="5">
        <v>14166197</v>
      </c>
      <c r="J19" s="6">
        <f t="shared" si="1"/>
        <v>1.0118712142857142</v>
      </c>
      <c r="K19" s="5">
        <v>200000</v>
      </c>
      <c r="L19" s="5">
        <v>21562007</v>
      </c>
      <c r="M19" s="5">
        <v>21639468</v>
      </c>
      <c r="N19" s="51">
        <f t="shared" si="2"/>
        <v>1.0035924763404445</v>
      </c>
      <c r="O19" s="4">
        <v>150000</v>
      </c>
      <c r="P19" s="5"/>
      <c r="Q19" s="5">
        <f>M19-L19</f>
        <v>77461</v>
      </c>
      <c r="R19" s="4">
        <f t="shared" si="4"/>
        <v>21712007</v>
      </c>
      <c r="S19" s="51">
        <f t="shared" si="5"/>
        <v>1.003352161892335</v>
      </c>
      <c r="T19" s="4">
        <f t="shared" si="6"/>
        <v>72539</v>
      </c>
    </row>
    <row r="20" spans="1:20" ht="15.75">
      <c r="A20" s="134" t="s">
        <v>97</v>
      </c>
      <c r="B20" s="5">
        <v>880000</v>
      </c>
      <c r="C20" s="5">
        <v>928547</v>
      </c>
      <c r="D20" s="6">
        <f t="shared" si="7"/>
        <v>1.0551670454545454</v>
      </c>
      <c r="E20" s="5"/>
      <c r="F20" s="40">
        <f t="shared" si="0"/>
        <v>1.0551670454545454</v>
      </c>
      <c r="G20" s="5"/>
      <c r="H20" s="5">
        <v>1150000</v>
      </c>
      <c r="I20" s="5">
        <v>1220000</v>
      </c>
      <c r="J20" s="6">
        <f t="shared" si="1"/>
        <v>1.0608695652173914</v>
      </c>
      <c r="K20" s="5">
        <v>70000</v>
      </c>
      <c r="L20" s="5">
        <v>1646789</v>
      </c>
      <c r="M20" s="5">
        <v>1445444</v>
      </c>
      <c r="N20" s="51">
        <f t="shared" si="2"/>
        <v>0.8777347917674942</v>
      </c>
      <c r="O20" s="4"/>
      <c r="P20" s="5"/>
      <c r="Q20" s="5">
        <f t="shared" si="3"/>
        <v>-201345</v>
      </c>
      <c r="R20" s="4">
        <f t="shared" si="4"/>
        <v>1646789</v>
      </c>
      <c r="S20" s="51">
        <f t="shared" si="5"/>
        <v>1.1392962992685984</v>
      </c>
      <c r="T20" s="4">
        <f t="shared" si="6"/>
        <v>201345</v>
      </c>
    </row>
    <row r="21" spans="1:20" ht="15.75">
      <c r="A21" s="135" t="s">
        <v>99</v>
      </c>
      <c r="B21" s="5">
        <v>20000</v>
      </c>
      <c r="C21" s="5">
        <v>25457</v>
      </c>
      <c r="D21" s="6">
        <f t="shared" si="7"/>
        <v>1.27285</v>
      </c>
      <c r="E21" s="5"/>
      <c r="F21" s="40">
        <f t="shared" si="0"/>
        <v>1.27285</v>
      </c>
      <c r="G21" s="5"/>
      <c r="H21" s="5">
        <v>27000</v>
      </c>
      <c r="I21" s="5">
        <v>27833</v>
      </c>
      <c r="J21" s="6">
        <f t="shared" si="1"/>
        <v>1.030851851851852</v>
      </c>
      <c r="K21" s="5">
        <v>1000</v>
      </c>
      <c r="L21" s="5">
        <v>67398</v>
      </c>
      <c r="M21" s="5">
        <v>16695</v>
      </c>
      <c r="N21" s="51">
        <f t="shared" si="2"/>
        <v>0.24770764711119025</v>
      </c>
      <c r="O21" s="4">
        <v>-17398</v>
      </c>
      <c r="P21" s="5"/>
      <c r="Q21" s="5">
        <f t="shared" si="3"/>
        <v>-50703</v>
      </c>
      <c r="R21" s="4">
        <f t="shared" si="4"/>
        <v>50000</v>
      </c>
      <c r="S21" s="51">
        <f t="shared" si="5"/>
        <v>2.9949086552860136</v>
      </c>
      <c r="T21" s="4">
        <f t="shared" si="6"/>
        <v>33305</v>
      </c>
    </row>
    <row r="22" spans="1:20" ht="15.75" hidden="1">
      <c r="A22" s="135" t="s">
        <v>152</v>
      </c>
      <c r="B22" s="5">
        <v>15200</v>
      </c>
      <c r="C22" s="5">
        <v>13224</v>
      </c>
      <c r="D22" s="6">
        <f t="shared" si="7"/>
        <v>0.87</v>
      </c>
      <c r="E22" s="5"/>
      <c r="F22" s="40">
        <f t="shared" si="0"/>
        <v>0.87</v>
      </c>
      <c r="G22" s="5"/>
      <c r="H22" s="5">
        <v>3224</v>
      </c>
      <c r="I22" s="5">
        <v>0</v>
      </c>
      <c r="J22" s="6">
        <f t="shared" si="1"/>
        <v>0</v>
      </c>
      <c r="K22" s="5">
        <v>-3224</v>
      </c>
      <c r="L22" s="5">
        <v>0</v>
      </c>
      <c r="M22" s="5"/>
      <c r="N22" s="51" t="e">
        <f t="shared" si="2"/>
        <v>#DIV/0!</v>
      </c>
      <c r="O22" s="4"/>
      <c r="P22" s="5"/>
      <c r="Q22" s="5">
        <f t="shared" si="3"/>
        <v>0</v>
      </c>
      <c r="R22" s="4">
        <f t="shared" si="4"/>
        <v>0</v>
      </c>
      <c r="S22" s="51" t="e">
        <f t="shared" si="5"/>
        <v>#DIV/0!</v>
      </c>
      <c r="T22" s="4">
        <f t="shared" si="6"/>
        <v>0</v>
      </c>
    </row>
    <row r="23" spans="1:20" ht="26.25">
      <c r="A23" s="114" t="s">
        <v>100</v>
      </c>
      <c r="B23" s="5">
        <v>4460000</v>
      </c>
      <c r="C23" s="5">
        <v>4854206</v>
      </c>
      <c r="D23" s="6">
        <f t="shared" si="7"/>
        <v>1.088386995515695</v>
      </c>
      <c r="E23" s="5"/>
      <c r="F23" s="40">
        <f t="shared" si="0"/>
        <v>1.088386995515695</v>
      </c>
      <c r="G23" s="5"/>
      <c r="H23" s="5">
        <v>4550000</v>
      </c>
      <c r="I23" s="5">
        <v>4716298</v>
      </c>
      <c r="J23" s="6">
        <f t="shared" si="1"/>
        <v>1.036549010989011</v>
      </c>
      <c r="K23" s="5">
        <v>250000</v>
      </c>
      <c r="L23" s="5">
        <v>7540000</v>
      </c>
      <c r="M23" s="5">
        <v>7764103</v>
      </c>
      <c r="N23" s="51">
        <f t="shared" si="2"/>
        <v>1.0297218832891246</v>
      </c>
      <c r="O23" s="4">
        <v>300000</v>
      </c>
      <c r="P23" s="5"/>
      <c r="Q23" s="5">
        <f t="shared" si="3"/>
        <v>224103</v>
      </c>
      <c r="R23" s="4">
        <f t="shared" si="4"/>
        <v>7840000</v>
      </c>
      <c r="S23" s="51">
        <f t="shared" si="5"/>
        <v>1.009775372634804</v>
      </c>
      <c r="T23" s="4">
        <f t="shared" si="6"/>
        <v>75897</v>
      </c>
    </row>
    <row r="24" spans="1:20" ht="26.25">
      <c r="A24" s="114" t="s">
        <v>117</v>
      </c>
      <c r="B24" s="5">
        <v>3080000</v>
      </c>
      <c r="C24" s="5">
        <v>3187350</v>
      </c>
      <c r="D24" s="6">
        <f t="shared" si="7"/>
        <v>1.034853896103896</v>
      </c>
      <c r="E24" s="5"/>
      <c r="F24" s="40">
        <f t="shared" si="0"/>
        <v>1.034853896103896</v>
      </c>
      <c r="G24" s="5"/>
      <c r="H24" s="5">
        <v>3000000</v>
      </c>
      <c r="I24" s="5">
        <v>2839908</v>
      </c>
      <c r="J24" s="6">
        <f t="shared" si="1"/>
        <v>0.946636</v>
      </c>
      <c r="K24" s="5"/>
      <c r="L24" s="5">
        <v>4255152</v>
      </c>
      <c r="M24" s="5">
        <v>4250078</v>
      </c>
      <c r="N24" s="51">
        <f t="shared" si="2"/>
        <v>0.998807563161081</v>
      </c>
      <c r="O24" s="4">
        <v>44848</v>
      </c>
      <c r="P24" s="5"/>
      <c r="Q24" s="5">
        <f t="shared" si="3"/>
        <v>-5074</v>
      </c>
      <c r="R24" s="4">
        <f t="shared" si="4"/>
        <v>4300000</v>
      </c>
      <c r="S24" s="51">
        <f t="shared" si="5"/>
        <v>1.0117461373650083</v>
      </c>
      <c r="T24" s="4">
        <f t="shared" si="6"/>
        <v>49922</v>
      </c>
    </row>
    <row r="25" spans="1:20" ht="15.75" hidden="1">
      <c r="A25" s="135" t="s">
        <v>36</v>
      </c>
      <c r="B25" s="5">
        <v>0</v>
      </c>
      <c r="C25" s="5"/>
      <c r="D25" s="6" t="e">
        <f t="shared" si="7"/>
        <v>#DIV/0!</v>
      </c>
      <c r="E25" s="5"/>
      <c r="F25" s="40" t="e">
        <f t="shared" si="0"/>
        <v>#DIV/0!</v>
      </c>
      <c r="G25" s="5"/>
      <c r="H25" s="5">
        <v>0</v>
      </c>
      <c r="I25" s="5"/>
      <c r="J25" s="6" t="e">
        <f t="shared" si="1"/>
        <v>#DIV/0!</v>
      </c>
      <c r="K25" s="5"/>
      <c r="L25" s="5">
        <v>0</v>
      </c>
      <c r="M25" s="5"/>
      <c r="N25" s="51" t="e">
        <f t="shared" si="2"/>
        <v>#DIV/0!</v>
      </c>
      <c r="O25" s="4"/>
      <c r="P25" s="5"/>
      <c r="Q25" s="5">
        <f t="shared" si="3"/>
        <v>0</v>
      </c>
      <c r="R25" s="4">
        <f t="shared" si="4"/>
        <v>0</v>
      </c>
      <c r="S25" s="51" t="e">
        <f t="shared" si="5"/>
        <v>#DIV/0!</v>
      </c>
      <c r="T25" s="4">
        <f t="shared" si="6"/>
        <v>0</v>
      </c>
    </row>
    <row r="26" spans="1:20" ht="18.75" customHeight="1">
      <c r="A26" s="135" t="s">
        <v>151</v>
      </c>
      <c r="B26" s="5">
        <v>800</v>
      </c>
      <c r="C26" s="5">
        <v>0</v>
      </c>
      <c r="D26" s="6"/>
      <c r="E26" s="5"/>
      <c r="F26" s="40">
        <f t="shared" si="0"/>
        <v>0</v>
      </c>
      <c r="G26" s="5"/>
      <c r="H26" s="5">
        <v>0</v>
      </c>
      <c r="I26" s="5">
        <v>0</v>
      </c>
      <c r="J26" s="6"/>
      <c r="K26" s="5"/>
      <c r="L26" s="5">
        <v>7200000</v>
      </c>
      <c r="M26" s="5">
        <v>3224199</v>
      </c>
      <c r="N26" s="51">
        <f t="shared" si="2"/>
        <v>0.4478054166666667</v>
      </c>
      <c r="O26" s="4"/>
      <c r="P26" s="5"/>
      <c r="Q26" s="5">
        <f t="shared" si="3"/>
        <v>-3975801</v>
      </c>
      <c r="R26" s="4">
        <f t="shared" si="4"/>
        <v>7200000</v>
      </c>
      <c r="S26" s="51">
        <f t="shared" si="5"/>
        <v>2.233112782430613</v>
      </c>
      <c r="T26" s="4">
        <f t="shared" si="6"/>
        <v>3975801</v>
      </c>
    </row>
    <row r="27" spans="1:20" ht="17.25" customHeight="1">
      <c r="A27" s="135" t="s">
        <v>102</v>
      </c>
      <c r="B27" s="5">
        <v>2124765</v>
      </c>
      <c r="C27" s="5">
        <v>2332241</v>
      </c>
      <c r="D27" s="6">
        <f>C27/B27</f>
        <v>1.0976465632669965</v>
      </c>
      <c r="E27" s="5"/>
      <c r="F27" s="40">
        <f t="shared" si="0"/>
        <v>1.0976465632669965</v>
      </c>
      <c r="G27" s="5"/>
      <c r="H27" s="5">
        <v>2332241</v>
      </c>
      <c r="I27" s="5">
        <v>1963032</v>
      </c>
      <c r="J27" s="6">
        <f>I27/H27</f>
        <v>0.841693461353265</v>
      </c>
      <c r="K27" s="5">
        <v>-110033</v>
      </c>
      <c r="L27" s="5">
        <v>4400000</v>
      </c>
      <c r="M27" s="5">
        <v>4356244</v>
      </c>
      <c r="N27" s="51">
        <f t="shared" si="2"/>
        <v>0.9900554545454545</v>
      </c>
      <c r="O27" s="4">
        <v>50000</v>
      </c>
      <c r="P27" s="5"/>
      <c r="Q27" s="5">
        <f t="shared" si="3"/>
        <v>-43756</v>
      </c>
      <c r="R27" s="4">
        <f t="shared" si="4"/>
        <v>4450000</v>
      </c>
      <c r="S27" s="51">
        <f t="shared" si="5"/>
        <v>1.0215222104179655</v>
      </c>
      <c r="T27" s="4">
        <f t="shared" si="6"/>
        <v>93756</v>
      </c>
    </row>
    <row r="28" spans="1:20" ht="15.75" hidden="1">
      <c r="A28" s="135" t="s">
        <v>86</v>
      </c>
      <c r="B28" s="5">
        <v>0</v>
      </c>
      <c r="C28" s="5">
        <v>0</v>
      </c>
      <c r="D28" s="6" t="e">
        <f>C28/B28</f>
        <v>#DIV/0!</v>
      </c>
      <c r="E28" s="5"/>
      <c r="F28" s="40"/>
      <c r="G28" s="5"/>
      <c r="H28" s="5">
        <v>0</v>
      </c>
      <c r="I28" s="5">
        <v>0</v>
      </c>
      <c r="J28" s="6"/>
      <c r="K28" s="5"/>
      <c r="L28" s="81">
        <v>0</v>
      </c>
      <c r="M28" s="5"/>
      <c r="N28" s="51" t="e">
        <f t="shared" si="2"/>
        <v>#DIV/0!</v>
      </c>
      <c r="O28" s="4"/>
      <c r="P28" s="5"/>
      <c r="Q28" s="5">
        <f t="shared" si="3"/>
        <v>0</v>
      </c>
      <c r="R28" s="4">
        <f t="shared" si="4"/>
        <v>0</v>
      </c>
      <c r="S28" s="51" t="e">
        <f t="shared" si="5"/>
        <v>#DIV/0!</v>
      </c>
      <c r="T28" s="4">
        <f t="shared" si="6"/>
        <v>0</v>
      </c>
    </row>
    <row r="29" spans="1:20" ht="15" customHeight="1">
      <c r="A29" s="135" t="s">
        <v>104</v>
      </c>
      <c r="B29" s="5">
        <v>90000</v>
      </c>
      <c r="C29" s="5">
        <v>92216</v>
      </c>
      <c r="D29" s="6">
        <f>C29/B29</f>
        <v>1.0246222222222223</v>
      </c>
      <c r="E29" s="5"/>
      <c r="F29" s="40">
        <f aca="true" t="shared" si="8" ref="F29:F51">C29/B29</f>
        <v>1.0246222222222223</v>
      </c>
      <c r="G29" s="5"/>
      <c r="H29" s="5">
        <v>100000</v>
      </c>
      <c r="I29" s="5">
        <v>99497</v>
      </c>
      <c r="J29" s="6">
        <f aca="true" t="shared" si="9" ref="J29:J43">I29/H29</f>
        <v>0.99497</v>
      </c>
      <c r="K29" s="5"/>
      <c r="L29" s="81">
        <v>250000</v>
      </c>
      <c r="M29" s="5">
        <v>158663</v>
      </c>
      <c r="N29" s="51">
        <f t="shared" si="2"/>
        <v>0.634652</v>
      </c>
      <c r="O29" s="4"/>
      <c r="P29" s="5"/>
      <c r="Q29" s="5">
        <f t="shared" si="3"/>
        <v>-91337</v>
      </c>
      <c r="R29" s="4">
        <f t="shared" si="4"/>
        <v>250000</v>
      </c>
      <c r="S29" s="51">
        <f t="shared" si="5"/>
        <v>1.5756666645657778</v>
      </c>
      <c r="T29" s="4">
        <f t="shared" si="6"/>
        <v>91337</v>
      </c>
    </row>
    <row r="30" spans="1:20" ht="2.25" customHeight="1" hidden="1">
      <c r="A30" s="114" t="s">
        <v>83</v>
      </c>
      <c r="B30" s="5">
        <v>0</v>
      </c>
      <c r="C30" s="5"/>
      <c r="D30" s="6"/>
      <c r="E30" s="5"/>
      <c r="F30" s="40" t="e">
        <f t="shared" si="8"/>
        <v>#DIV/0!</v>
      </c>
      <c r="G30" s="5"/>
      <c r="H30" s="5">
        <v>0</v>
      </c>
      <c r="I30" s="5"/>
      <c r="J30" s="6" t="e">
        <f t="shared" si="9"/>
        <v>#DIV/0!</v>
      </c>
      <c r="K30" s="5"/>
      <c r="L30" s="81">
        <v>0</v>
      </c>
      <c r="M30" s="5"/>
      <c r="N30" s="51" t="e">
        <f t="shared" si="2"/>
        <v>#DIV/0!</v>
      </c>
      <c r="O30" s="4"/>
      <c r="P30" s="5"/>
      <c r="Q30" s="5">
        <f t="shared" si="3"/>
        <v>0</v>
      </c>
      <c r="R30" s="4">
        <f t="shared" si="4"/>
        <v>0</v>
      </c>
      <c r="S30" s="51" t="e">
        <f t="shared" si="5"/>
        <v>#DIV/0!</v>
      </c>
      <c r="T30" s="4">
        <f t="shared" si="6"/>
        <v>0</v>
      </c>
    </row>
    <row r="31" spans="1:20" ht="15.75" hidden="1">
      <c r="A31" s="135" t="s">
        <v>75</v>
      </c>
      <c r="B31" s="5">
        <v>0</v>
      </c>
      <c r="C31" s="5"/>
      <c r="D31" s="6" t="e">
        <f aca="true" t="shared" si="10" ref="D31:D47">C31/B31</f>
        <v>#DIV/0!</v>
      </c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</row>
    <row r="32" spans="1:20" ht="15.75" hidden="1">
      <c r="A32" s="71" t="s">
        <v>51</v>
      </c>
      <c r="B32" s="5">
        <v>0</v>
      </c>
      <c r="C32" s="5"/>
      <c r="D32" s="6" t="e">
        <f t="shared" si="10"/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</row>
    <row r="33" spans="1:20" ht="15.75" hidden="1">
      <c r="A33" s="71" t="s">
        <v>73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</row>
    <row r="34" spans="1:20" ht="15.75" hidden="1">
      <c r="A34" s="71" t="s">
        <v>33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</row>
    <row r="35" spans="1:20" ht="15.75">
      <c r="A35" s="71" t="s">
        <v>86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/>
      <c r="O35" s="4"/>
      <c r="P35" s="5"/>
      <c r="Q35" s="5">
        <f t="shared" si="3"/>
        <v>0</v>
      </c>
      <c r="R35" s="4">
        <f t="shared" si="4"/>
        <v>0</v>
      </c>
      <c r="S35" s="51"/>
      <c r="T35" s="4">
        <f t="shared" si="6"/>
        <v>0</v>
      </c>
    </row>
    <row r="36" spans="1:20" ht="15.75">
      <c r="A36" s="71" t="s">
        <v>106</v>
      </c>
      <c r="B36" s="5">
        <v>44203</v>
      </c>
      <c r="C36" s="5">
        <v>51985</v>
      </c>
      <c r="D36" s="6">
        <f t="shared" si="10"/>
        <v>1.1760513992262969</v>
      </c>
      <c r="E36" s="5"/>
      <c r="F36" s="40">
        <f t="shared" si="8"/>
        <v>1.1760513992262969</v>
      </c>
      <c r="G36" s="5"/>
      <c r="H36" s="5">
        <v>74000</v>
      </c>
      <c r="I36" s="5">
        <v>74195</v>
      </c>
      <c r="J36" s="6">
        <f t="shared" si="9"/>
        <v>1.002635135135135</v>
      </c>
      <c r="K36" s="5"/>
      <c r="L36" s="81">
        <v>11075</v>
      </c>
      <c r="M36" s="5">
        <v>4665</v>
      </c>
      <c r="N36" s="51">
        <f t="shared" si="2"/>
        <v>0.42121896162528216</v>
      </c>
      <c r="O36" s="4"/>
      <c r="P36" s="5"/>
      <c r="Q36" s="5">
        <f t="shared" si="3"/>
        <v>-6410</v>
      </c>
      <c r="R36" s="4">
        <f t="shared" si="4"/>
        <v>11075</v>
      </c>
      <c r="S36" s="51">
        <f t="shared" si="5"/>
        <v>2.3740621650589495</v>
      </c>
      <c r="T36" s="4">
        <f t="shared" si="6"/>
        <v>6410</v>
      </c>
    </row>
    <row r="37" spans="1:20" ht="15.75">
      <c r="A37" s="71" t="s">
        <v>103</v>
      </c>
      <c r="B37" s="5">
        <v>514</v>
      </c>
      <c r="C37" s="5">
        <v>406</v>
      </c>
      <c r="D37" s="6">
        <f t="shared" si="10"/>
        <v>0.7898832684824902</v>
      </c>
      <c r="E37" s="5"/>
      <c r="F37" s="40">
        <f t="shared" si="8"/>
        <v>0.7898832684824902</v>
      </c>
      <c r="G37" s="5"/>
      <c r="H37" s="5">
        <v>35000</v>
      </c>
      <c r="I37" s="5">
        <v>34394</v>
      </c>
      <c r="J37" s="6">
        <f t="shared" si="9"/>
        <v>0.9826857142857143</v>
      </c>
      <c r="K37" s="5"/>
      <c r="L37" s="81">
        <v>0</v>
      </c>
      <c r="M37" s="5"/>
      <c r="N37" s="51"/>
      <c r="O37" s="5"/>
      <c r="P37" s="5"/>
      <c r="Q37" s="5">
        <f t="shared" si="3"/>
        <v>0</v>
      </c>
      <c r="R37" s="4">
        <f t="shared" si="4"/>
        <v>0</v>
      </c>
      <c r="S37" s="51"/>
      <c r="T37" s="4">
        <f t="shared" si="6"/>
        <v>0</v>
      </c>
    </row>
    <row r="38" spans="1:20" ht="15.75">
      <c r="A38" s="135" t="s">
        <v>101</v>
      </c>
      <c r="B38" s="5">
        <v>480187</v>
      </c>
      <c r="C38" s="5">
        <v>473498</v>
      </c>
      <c r="D38" s="6">
        <f t="shared" si="10"/>
        <v>0.9860700102251831</v>
      </c>
      <c r="E38" s="5"/>
      <c r="F38" s="40">
        <f t="shared" si="8"/>
        <v>0.9860700102251831</v>
      </c>
      <c r="G38" s="5"/>
      <c r="H38" s="5">
        <v>473498</v>
      </c>
      <c r="I38" s="5">
        <v>413376</v>
      </c>
      <c r="J38" s="6">
        <f t="shared" si="9"/>
        <v>0.8730258628336339</v>
      </c>
      <c r="K38" s="5">
        <v>-50000</v>
      </c>
      <c r="L38" s="81">
        <v>600000</v>
      </c>
      <c r="M38" s="5">
        <v>578055</v>
      </c>
      <c r="N38" s="51">
        <f t="shared" si="2"/>
        <v>0.963425</v>
      </c>
      <c r="O38" s="5"/>
      <c r="P38" s="5"/>
      <c r="Q38" s="5">
        <f t="shared" si="3"/>
        <v>-21945</v>
      </c>
      <c r="R38" s="4">
        <f t="shared" si="4"/>
        <v>600000</v>
      </c>
      <c r="S38" s="51">
        <f t="shared" si="5"/>
        <v>1.0379635155824274</v>
      </c>
      <c r="T38" s="4">
        <f t="shared" si="6"/>
        <v>21945</v>
      </c>
    </row>
    <row r="39" spans="1:20" ht="15.75">
      <c r="A39" s="135" t="s">
        <v>161</v>
      </c>
      <c r="B39" s="5">
        <v>0</v>
      </c>
      <c r="C39" s="5"/>
      <c r="D39" s="6" t="e">
        <f t="shared" si="10"/>
        <v>#DIV/0!</v>
      </c>
      <c r="E39" s="5"/>
      <c r="F39" s="40" t="e">
        <f t="shared" si="8"/>
        <v>#DIV/0!</v>
      </c>
      <c r="G39" s="5"/>
      <c r="H39" s="5">
        <v>0</v>
      </c>
      <c r="I39" s="5"/>
      <c r="J39" s="6" t="e">
        <f t="shared" si="9"/>
        <v>#DIV/0!</v>
      </c>
      <c r="K39" s="5"/>
      <c r="L39" s="5">
        <v>1400</v>
      </c>
      <c r="M39" s="5">
        <v>1358</v>
      </c>
      <c r="N39" s="51">
        <f t="shared" si="2"/>
        <v>0.97</v>
      </c>
      <c r="O39" s="5"/>
      <c r="P39" s="5"/>
      <c r="Q39" s="5">
        <f t="shared" si="3"/>
        <v>-42</v>
      </c>
      <c r="R39" s="4">
        <f t="shared" si="4"/>
        <v>1400</v>
      </c>
      <c r="S39" s="6">
        <f t="shared" si="5"/>
        <v>1.0309278350515463</v>
      </c>
      <c r="T39" s="5">
        <f t="shared" si="6"/>
        <v>42</v>
      </c>
    </row>
    <row r="40" spans="1:20" ht="15.75">
      <c r="A40" s="135" t="s">
        <v>107</v>
      </c>
      <c r="B40" s="5">
        <v>630000</v>
      </c>
      <c r="C40" s="5">
        <v>632151</v>
      </c>
      <c r="D40" s="6">
        <f t="shared" si="10"/>
        <v>1.0034142857142858</v>
      </c>
      <c r="E40" s="5"/>
      <c r="F40" s="40">
        <f t="shared" si="8"/>
        <v>1.0034142857142858</v>
      </c>
      <c r="G40" s="5"/>
      <c r="H40" s="5">
        <v>42000</v>
      </c>
      <c r="I40" s="5">
        <v>41976</v>
      </c>
      <c r="J40" s="6">
        <f t="shared" si="9"/>
        <v>0.9994285714285714</v>
      </c>
      <c r="K40" s="5"/>
      <c r="L40" s="5">
        <v>2355</v>
      </c>
      <c r="M40" s="5">
        <v>2535</v>
      </c>
      <c r="N40" s="51">
        <f t="shared" si="2"/>
        <v>1.0764331210191083</v>
      </c>
      <c r="O40" s="5">
        <v>245</v>
      </c>
      <c r="P40" s="5"/>
      <c r="Q40" s="5">
        <f t="shared" si="3"/>
        <v>180</v>
      </c>
      <c r="R40" s="4">
        <f t="shared" si="4"/>
        <v>2600</v>
      </c>
      <c r="S40" s="6">
        <f t="shared" si="5"/>
        <v>1.0256410256410255</v>
      </c>
      <c r="T40" s="5">
        <f t="shared" si="6"/>
        <v>65</v>
      </c>
    </row>
    <row r="41" spans="1:20" ht="15.75">
      <c r="A41" s="135" t="s">
        <v>108</v>
      </c>
      <c r="B41" s="5">
        <v>120000</v>
      </c>
      <c r="C41" s="5">
        <v>119950</v>
      </c>
      <c r="D41" s="6">
        <f t="shared" si="10"/>
        <v>0.9995833333333334</v>
      </c>
      <c r="E41" s="5"/>
      <c r="F41" s="40">
        <f t="shared" si="8"/>
        <v>0.9995833333333334</v>
      </c>
      <c r="G41" s="5"/>
      <c r="H41" s="5">
        <v>113000</v>
      </c>
      <c r="I41" s="5">
        <v>116556</v>
      </c>
      <c r="J41" s="6">
        <f t="shared" si="9"/>
        <v>1.0314690265486726</v>
      </c>
      <c r="K41" s="5">
        <v>4000</v>
      </c>
      <c r="L41" s="5">
        <v>101920</v>
      </c>
      <c r="M41" s="5">
        <v>85276</v>
      </c>
      <c r="N41" s="6">
        <f t="shared" si="2"/>
        <v>0.8366954474097331</v>
      </c>
      <c r="O41" s="5"/>
      <c r="P41" s="5"/>
      <c r="Q41" s="5">
        <f t="shared" si="3"/>
        <v>-16644</v>
      </c>
      <c r="R41" s="5">
        <f t="shared" si="4"/>
        <v>101920</v>
      </c>
      <c r="S41" s="6">
        <f t="shared" si="5"/>
        <v>1.1951780102256204</v>
      </c>
      <c r="T41" s="5">
        <f t="shared" si="6"/>
        <v>16644</v>
      </c>
    </row>
    <row r="42" spans="1:20" ht="15.75">
      <c r="A42" s="135" t="s">
        <v>109</v>
      </c>
      <c r="B42" s="5">
        <v>3790000</v>
      </c>
      <c r="C42" s="5">
        <v>4070075</v>
      </c>
      <c r="D42" s="6">
        <f t="shared" si="10"/>
        <v>1.0738984168865435</v>
      </c>
      <c r="E42" s="5"/>
      <c r="F42" s="40">
        <f t="shared" si="8"/>
        <v>1.0738984168865435</v>
      </c>
      <c r="G42" s="5"/>
      <c r="H42" s="5">
        <v>3900000</v>
      </c>
      <c r="I42" s="5">
        <v>4099971</v>
      </c>
      <c r="J42" s="6">
        <f t="shared" si="9"/>
        <v>1.0512746153846153</v>
      </c>
      <c r="K42" s="5">
        <v>200000</v>
      </c>
      <c r="L42" s="5">
        <v>3640491</v>
      </c>
      <c r="M42" s="5">
        <v>3606310</v>
      </c>
      <c r="N42" s="6">
        <f t="shared" si="2"/>
        <v>0.9906108818837899</v>
      </c>
      <c r="O42" s="5">
        <v>50000</v>
      </c>
      <c r="P42" s="5"/>
      <c r="Q42" s="5">
        <f t="shared" si="3"/>
        <v>-34181</v>
      </c>
      <c r="R42" s="5">
        <f t="shared" si="4"/>
        <v>3690491</v>
      </c>
      <c r="S42" s="6">
        <f t="shared" si="5"/>
        <v>1.0233426965513226</v>
      </c>
      <c r="T42" s="5">
        <f t="shared" si="6"/>
        <v>84181</v>
      </c>
    </row>
    <row r="43" spans="1:20" ht="26.25">
      <c r="A43" s="114" t="s">
        <v>105</v>
      </c>
      <c r="B43" s="5">
        <v>20334</v>
      </c>
      <c r="C43" s="5">
        <v>20044</v>
      </c>
      <c r="D43" s="6">
        <f t="shared" si="10"/>
        <v>0.9857381725189338</v>
      </c>
      <c r="E43" s="5"/>
      <c r="F43" s="40">
        <f t="shared" si="8"/>
        <v>0.9857381725189338</v>
      </c>
      <c r="G43" s="5"/>
      <c r="H43" s="5">
        <v>20044</v>
      </c>
      <c r="I43" s="5">
        <v>18408</v>
      </c>
      <c r="J43" s="6">
        <f t="shared" si="9"/>
        <v>0.9183795649570944</v>
      </c>
      <c r="K43" s="5"/>
      <c r="L43" s="5">
        <v>26000</v>
      </c>
      <c r="M43" s="5">
        <v>28880</v>
      </c>
      <c r="N43" s="6">
        <f t="shared" si="2"/>
        <v>1.1107692307692307</v>
      </c>
      <c r="O43" s="5">
        <v>3000</v>
      </c>
      <c r="P43" s="5"/>
      <c r="Q43" s="5">
        <f t="shared" si="3"/>
        <v>2880</v>
      </c>
      <c r="R43" s="5">
        <f t="shared" si="4"/>
        <v>29000</v>
      </c>
      <c r="S43" s="6">
        <f t="shared" si="5"/>
        <v>1.0041551246537397</v>
      </c>
      <c r="T43" s="5">
        <f t="shared" si="6"/>
        <v>120</v>
      </c>
    </row>
    <row r="44" spans="1:20" ht="26.25" hidden="1">
      <c r="A44" s="114" t="s">
        <v>110</v>
      </c>
      <c r="B44" s="5">
        <v>779</v>
      </c>
      <c r="C44" s="5">
        <v>0</v>
      </c>
      <c r="D44" s="6">
        <f t="shared" si="10"/>
        <v>0</v>
      </c>
      <c r="E44" s="5"/>
      <c r="F44" s="40">
        <f t="shared" si="8"/>
        <v>0</v>
      </c>
      <c r="G44" s="5"/>
      <c r="H44" s="5">
        <v>0</v>
      </c>
      <c r="I44" s="5">
        <v>0</v>
      </c>
      <c r="J44" s="6"/>
      <c r="K44" s="5"/>
      <c r="L44" s="5">
        <v>0</v>
      </c>
      <c r="M44" s="5"/>
      <c r="N44" s="51" t="e">
        <f t="shared" si="2"/>
        <v>#DIV/0!</v>
      </c>
      <c r="O44" s="5"/>
      <c r="P44" s="5"/>
      <c r="Q44" s="5">
        <f t="shared" si="3"/>
        <v>0</v>
      </c>
      <c r="R44" s="4">
        <f t="shared" si="4"/>
        <v>0</v>
      </c>
      <c r="S44" s="6" t="e">
        <f t="shared" si="5"/>
        <v>#DIV/0!</v>
      </c>
      <c r="T44" s="5">
        <f t="shared" si="6"/>
        <v>0</v>
      </c>
    </row>
    <row r="45" spans="1:20" ht="15.75">
      <c r="A45" s="135" t="s">
        <v>111</v>
      </c>
      <c r="B45" s="5">
        <v>71000</v>
      </c>
      <c r="C45" s="5">
        <v>107975</v>
      </c>
      <c r="D45" s="6">
        <f t="shared" si="10"/>
        <v>1.5207746478873239</v>
      </c>
      <c r="E45" s="5"/>
      <c r="F45" s="40">
        <f t="shared" si="8"/>
        <v>1.5207746478873239</v>
      </c>
      <c r="G45" s="5"/>
      <c r="H45" s="5">
        <v>7975</v>
      </c>
      <c r="I45" s="5">
        <v>6421</v>
      </c>
      <c r="J45" s="6">
        <f>I45/H45</f>
        <v>0.805141065830721</v>
      </c>
      <c r="K45" s="5">
        <v>-1400</v>
      </c>
      <c r="L45" s="5">
        <v>9900</v>
      </c>
      <c r="M45" s="5">
        <v>9082</v>
      </c>
      <c r="N45" s="51">
        <f t="shared" si="2"/>
        <v>0.9173737373737374</v>
      </c>
      <c r="O45" s="5"/>
      <c r="P45" s="5"/>
      <c r="Q45" s="5">
        <f t="shared" si="3"/>
        <v>-818</v>
      </c>
      <c r="R45" s="4">
        <f t="shared" si="4"/>
        <v>9900</v>
      </c>
      <c r="S45" s="6">
        <f t="shared" si="5"/>
        <v>1.0900682669015636</v>
      </c>
      <c r="T45" s="5">
        <f t="shared" si="6"/>
        <v>818</v>
      </c>
    </row>
    <row r="46" spans="1:20" ht="32.25" customHeight="1">
      <c r="A46" s="114" t="s">
        <v>113</v>
      </c>
      <c r="B46" s="5">
        <v>3999151</v>
      </c>
      <c r="C46" s="5">
        <v>4158225</v>
      </c>
      <c r="D46" s="6">
        <f t="shared" si="10"/>
        <v>1.0397769426560788</v>
      </c>
      <c r="E46" s="5"/>
      <c r="F46" s="40">
        <f t="shared" si="8"/>
        <v>1.0397769426560788</v>
      </c>
      <c r="G46" s="5"/>
      <c r="H46" s="5">
        <v>5794043</v>
      </c>
      <c r="I46" s="5">
        <v>5300081</v>
      </c>
      <c r="J46" s="6">
        <f>I46/H46</f>
        <v>0.9147465767858471</v>
      </c>
      <c r="K46" s="5">
        <v>-490043</v>
      </c>
      <c r="L46" s="5">
        <v>6011852</v>
      </c>
      <c r="M46" s="5">
        <v>3294704</v>
      </c>
      <c r="N46" s="51">
        <f t="shared" si="2"/>
        <v>0.5480347819607003</v>
      </c>
      <c r="O46" s="5"/>
      <c r="P46" s="5"/>
      <c r="Q46" s="5">
        <f t="shared" si="3"/>
        <v>-2717148</v>
      </c>
      <c r="R46" s="4">
        <f t="shared" si="4"/>
        <v>6011852</v>
      </c>
      <c r="S46" s="6">
        <f t="shared" si="5"/>
        <v>1.8247017030968489</v>
      </c>
      <c r="T46" s="5">
        <f t="shared" si="6"/>
        <v>2717148</v>
      </c>
    </row>
    <row r="47" spans="1:20" ht="15.75" hidden="1">
      <c r="A47" s="38" t="s">
        <v>34</v>
      </c>
      <c r="B47" s="5">
        <v>28000</v>
      </c>
      <c r="C47" s="5">
        <v>28800</v>
      </c>
      <c r="D47" s="6">
        <f t="shared" si="10"/>
        <v>1.0285714285714285</v>
      </c>
      <c r="E47" s="5"/>
      <c r="F47" s="40">
        <f t="shared" si="8"/>
        <v>1.0285714285714285</v>
      </c>
      <c r="G47" s="5"/>
      <c r="H47" s="5">
        <v>0</v>
      </c>
      <c r="I47" s="5">
        <v>1000</v>
      </c>
      <c r="J47" s="6"/>
      <c r="K47" s="5"/>
      <c r="L47" s="5">
        <v>0</v>
      </c>
      <c r="M47" s="5"/>
      <c r="N47" s="51" t="e">
        <f t="shared" si="2"/>
        <v>#DIV/0!</v>
      </c>
      <c r="O47" s="5"/>
      <c r="P47" s="5"/>
      <c r="Q47" s="5">
        <f t="shared" si="3"/>
        <v>0</v>
      </c>
      <c r="R47" s="4">
        <f t="shared" si="4"/>
        <v>0</v>
      </c>
      <c r="S47" s="6" t="e">
        <f t="shared" si="5"/>
        <v>#DIV/0!</v>
      </c>
      <c r="T47" s="5">
        <f t="shared" si="6"/>
        <v>0</v>
      </c>
    </row>
    <row r="48" spans="1:20" ht="0.75" customHeight="1" hidden="1">
      <c r="A48" s="7"/>
      <c r="B48" s="5">
        <v>0</v>
      </c>
      <c r="C48" s="5"/>
      <c r="D48" s="6"/>
      <c r="E48" s="5"/>
      <c r="F48" s="40" t="e">
        <f t="shared" si="8"/>
        <v>#DIV/0!</v>
      </c>
      <c r="G48" s="5"/>
      <c r="H48" s="5">
        <v>0</v>
      </c>
      <c r="I48" s="5"/>
      <c r="J48" s="6" t="e">
        <f>I48/H48</f>
        <v>#DIV/0!</v>
      </c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</row>
    <row r="50" spans="1:20" ht="15.75" hidden="1">
      <c r="A50" s="7" t="s">
        <v>121</v>
      </c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</row>
    <row r="51" spans="1:20" ht="15.75" hidden="1">
      <c r="A51" s="114" t="s">
        <v>76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</row>
    <row r="52" spans="1:20" ht="0.75" customHeight="1">
      <c r="A52" s="39" t="s">
        <v>155</v>
      </c>
      <c r="B52" s="5">
        <v>0</v>
      </c>
      <c r="C52" s="5">
        <v>0</v>
      </c>
      <c r="D52" s="6" t="e">
        <f aca="true" t="shared" si="11" ref="D52:D57">C52/B52</f>
        <v>#DIV/0!</v>
      </c>
      <c r="E52" s="5"/>
      <c r="F52" s="40"/>
      <c r="G52" s="5"/>
      <c r="H52" s="5">
        <v>0</v>
      </c>
      <c r="I52" s="5">
        <v>0</v>
      </c>
      <c r="J52" s="6"/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/>
      <c r="T52" s="5">
        <f t="shared" si="6"/>
        <v>0</v>
      </c>
    </row>
    <row r="53" spans="1:20" ht="15.75">
      <c r="A53" s="39" t="s">
        <v>115</v>
      </c>
      <c r="B53" s="5">
        <v>20000</v>
      </c>
      <c r="C53" s="5">
        <v>3788</v>
      </c>
      <c r="D53" s="6">
        <f t="shared" si="11"/>
        <v>0.1894</v>
      </c>
      <c r="E53" s="5"/>
      <c r="F53" s="40">
        <f aca="true" t="shared" si="12" ref="F53:F60">C53/B53</f>
        <v>0.1894</v>
      </c>
      <c r="G53" s="5"/>
      <c r="H53" s="5">
        <v>10000</v>
      </c>
      <c r="I53" s="5">
        <v>312</v>
      </c>
      <c r="J53" s="6">
        <f aca="true" t="shared" si="13" ref="J53:J61">I53/H53</f>
        <v>0.0312</v>
      </c>
      <c r="K53" s="5"/>
      <c r="L53" s="5">
        <v>9000</v>
      </c>
      <c r="M53" s="5">
        <v>192</v>
      </c>
      <c r="N53" s="51">
        <f t="shared" si="2"/>
        <v>0.021333333333333333</v>
      </c>
      <c r="O53" s="5"/>
      <c r="P53" s="5"/>
      <c r="Q53" s="5">
        <f t="shared" si="3"/>
        <v>-8808</v>
      </c>
      <c r="R53" s="4">
        <f t="shared" si="4"/>
        <v>9000</v>
      </c>
      <c r="S53" s="6">
        <f t="shared" si="5"/>
        <v>46.875</v>
      </c>
      <c r="T53" s="5">
        <f t="shared" si="6"/>
        <v>8808</v>
      </c>
    </row>
    <row r="54" spans="1:20" ht="15.75" hidden="1">
      <c r="A54" s="114" t="s">
        <v>52</v>
      </c>
      <c r="B54" s="34">
        <v>0</v>
      </c>
      <c r="C54" s="5"/>
      <c r="D54" s="6" t="e">
        <f t="shared" si="11"/>
        <v>#DIV/0!</v>
      </c>
      <c r="E54" s="5"/>
      <c r="F54" s="40" t="e">
        <f t="shared" si="12"/>
        <v>#DIV/0!</v>
      </c>
      <c r="G54" s="5"/>
      <c r="H54" s="5">
        <v>0</v>
      </c>
      <c r="I54" s="5"/>
      <c r="J54" s="6" t="e">
        <f t="shared" si="13"/>
        <v>#DIV/0!</v>
      </c>
      <c r="K54" s="5"/>
      <c r="L54" s="5">
        <v>0</v>
      </c>
      <c r="M54" s="5"/>
      <c r="N54" s="51" t="e">
        <f t="shared" si="2"/>
        <v>#DIV/0!</v>
      </c>
      <c r="O54" s="5"/>
      <c r="P54" s="5"/>
      <c r="Q54" s="5">
        <f t="shared" si="3"/>
        <v>0</v>
      </c>
      <c r="R54" s="4">
        <f t="shared" si="4"/>
        <v>0</v>
      </c>
      <c r="S54" s="6" t="e">
        <f t="shared" si="5"/>
        <v>#DIV/0!</v>
      </c>
      <c r="T54" s="5">
        <f t="shared" si="6"/>
        <v>0</v>
      </c>
    </row>
    <row r="55" spans="1:22" ht="15.75">
      <c r="A55" s="7" t="s">
        <v>116</v>
      </c>
      <c r="B55" s="5">
        <v>2303000</v>
      </c>
      <c r="C55" s="5">
        <v>2124052</v>
      </c>
      <c r="D55" s="6">
        <f t="shared" si="11"/>
        <v>0.9222978723404255</v>
      </c>
      <c r="E55" s="5"/>
      <c r="F55" s="40">
        <f t="shared" si="12"/>
        <v>0.9222978723404255</v>
      </c>
      <c r="G55" s="5"/>
      <c r="H55" s="5">
        <v>2615000</v>
      </c>
      <c r="I55" s="5">
        <v>2387000</v>
      </c>
      <c r="J55" s="6">
        <f t="shared" si="13"/>
        <v>0.912810707456979</v>
      </c>
      <c r="K55" s="5"/>
      <c r="L55" s="5">
        <v>8394000</v>
      </c>
      <c r="M55" s="5">
        <v>5992600</v>
      </c>
      <c r="N55" s="51">
        <f t="shared" si="2"/>
        <v>0.7139147009768883</v>
      </c>
      <c r="O55" s="5"/>
      <c r="P55" s="5"/>
      <c r="Q55" s="5">
        <f t="shared" si="3"/>
        <v>-2401400</v>
      </c>
      <c r="R55" s="4">
        <f t="shared" si="4"/>
        <v>8394000</v>
      </c>
      <c r="S55" s="6">
        <f t="shared" si="5"/>
        <v>1.4007275639955945</v>
      </c>
      <c r="T55" s="5">
        <f t="shared" si="6"/>
        <v>2401400</v>
      </c>
      <c r="V55" s="106"/>
    </row>
    <row r="56" spans="1:20" ht="21" customHeight="1">
      <c r="A56" s="7" t="s">
        <v>162</v>
      </c>
      <c r="B56" s="5">
        <v>0</v>
      </c>
      <c r="C56" s="5"/>
      <c r="D56" s="6" t="e">
        <f t="shared" si="11"/>
        <v>#DIV/0!</v>
      </c>
      <c r="E56" s="5"/>
      <c r="F56" s="40" t="e">
        <f t="shared" si="12"/>
        <v>#DIV/0!</v>
      </c>
      <c r="G56" s="5"/>
      <c r="H56" s="5">
        <v>0</v>
      </c>
      <c r="I56" s="5"/>
      <c r="J56" s="6" t="e">
        <f t="shared" si="13"/>
        <v>#DIV/0!</v>
      </c>
      <c r="K56" s="5"/>
      <c r="L56" s="5">
        <v>0</v>
      </c>
      <c r="M56" s="5"/>
      <c r="N56" s="51"/>
      <c r="O56" s="5"/>
      <c r="P56" s="5"/>
      <c r="Q56" s="5">
        <f t="shared" si="3"/>
        <v>0</v>
      </c>
      <c r="R56" s="4">
        <f t="shared" si="4"/>
        <v>0</v>
      </c>
      <c r="S56" s="6" t="e">
        <f t="shared" si="5"/>
        <v>#DIV/0!</v>
      </c>
      <c r="T56" s="5">
        <f t="shared" si="6"/>
        <v>0</v>
      </c>
    </row>
    <row r="57" spans="1:20" ht="15.75">
      <c r="A57" s="38" t="s">
        <v>163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</row>
    <row r="58" spans="1:20" ht="0.75" customHeight="1">
      <c r="A58" s="7" t="s">
        <v>70</v>
      </c>
      <c r="B58" s="5">
        <v>0</v>
      </c>
      <c r="C58" s="5"/>
      <c r="D58" s="6"/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 t="e">
        <f t="shared" si="2"/>
        <v>#DIV/0!</v>
      </c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</row>
    <row r="59" spans="1:20" ht="16.5" customHeight="1">
      <c r="A59" s="135" t="s">
        <v>112</v>
      </c>
      <c r="B59" s="5">
        <v>506000</v>
      </c>
      <c r="C59" s="5">
        <v>540920</v>
      </c>
      <c r="D59" s="6">
        <f>C59/B59</f>
        <v>1.0690118577075098</v>
      </c>
      <c r="E59" s="5"/>
      <c r="F59" s="40">
        <f t="shared" si="12"/>
        <v>1.0690118577075098</v>
      </c>
      <c r="G59" s="5"/>
      <c r="H59" s="5">
        <v>560000</v>
      </c>
      <c r="I59" s="5">
        <v>578741</v>
      </c>
      <c r="J59" s="6">
        <f t="shared" si="13"/>
        <v>1.0334660714285715</v>
      </c>
      <c r="K59" s="5">
        <v>20000</v>
      </c>
      <c r="L59" s="5">
        <v>355000</v>
      </c>
      <c r="M59" s="5">
        <v>396615</v>
      </c>
      <c r="N59" s="51">
        <f t="shared" si="2"/>
        <v>1.117225352112676</v>
      </c>
      <c r="O59" s="5">
        <v>45000</v>
      </c>
      <c r="P59" s="5"/>
      <c r="Q59" s="5">
        <f t="shared" si="3"/>
        <v>41615</v>
      </c>
      <c r="R59" s="4">
        <f t="shared" si="4"/>
        <v>400000</v>
      </c>
      <c r="S59" s="6">
        <f t="shared" si="5"/>
        <v>1.008534725111254</v>
      </c>
      <c r="T59" s="5">
        <f t="shared" si="6"/>
        <v>3385</v>
      </c>
    </row>
    <row r="60" spans="1:20" ht="15.75" hidden="1">
      <c r="A60" s="38" t="s">
        <v>59</v>
      </c>
      <c r="B60" s="5">
        <v>0</v>
      </c>
      <c r="C60" s="5"/>
      <c r="D60" s="6" t="e">
        <f>C60/B60</f>
        <v>#DIV/0!</v>
      </c>
      <c r="E60" s="5"/>
      <c r="F60" s="40" t="e">
        <f t="shared" si="12"/>
        <v>#DIV/0!</v>
      </c>
      <c r="G60" s="5"/>
      <c r="H60" s="5">
        <v>0</v>
      </c>
      <c r="I60" s="5"/>
      <c r="J60" s="6" t="e">
        <f t="shared" si="13"/>
        <v>#DIV/0!</v>
      </c>
      <c r="K60" s="5"/>
      <c r="L60" s="5">
        <v>0</v>
      </c>
      <c r="M60" s="5"/>
      <c r="N60" s="51" t="e">
        <f t="shared" si="2"/>
        <v>#DIV/0!</v>
      </c>
      <c r="O60" s="5"/>
      <c r="P60" s="5"/>
      <c r="Q60" s="5">
        <f t="shared" si="3"/>
        <v>0</v>
      </c>
      <c r="R60" s="4">
        <f t="shared" si="4"/>
        <v>0</v>
      </c>
      <c r="S60" s="6" t="e">
        <f t="shared" si="5"/>
        <v>#DIV/0!</v>
      </c>
      <c r="T60" s="5">
        <f t="shared" si="6"/>
        <v>0</v>
      </c>
    </row>
    <row r="61" spans="1:20" ht="15.75" hidden="1">
      <c r="A61" s="38" t="s">
        <v>128</v>
      </c>
      <c r="B61" s="5">
        <v>0</v>
      </c>
      <c r="C61" s="5"/>
      <c r="D61" s="6"/>
      <c r="E61" s="5"/>
      <c r="F61" s="40"/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</row>
    <row r="62" spans="1:20" ht="26.25" hidden="1">
      <c r="A62" s="114" t="s">
        <v>126</v>
      </c>
      <c r="B62" s="5">
        <v>126000</v>
      </c>
      <c r="C62" s="5">
        <v>125907</v>
      </c>
      <c r="D62" s="6">
        <f aca="true" t="shared" si="14" ref="D62:D72">C62/B62</f>
        <v>0.9992619047619048</v>
      </c>
      <c r="E62" s="5"/>
      <c r="F62" s="40">
        <f aca="true" t="shared" si="15" ref="F62:F69">C62/B62</f>
        <v>0.9992619047619048</v>
      </c>
      <c r="G62" s="5"/>
      <c r="H62" s="5">
        <v>0</v>
      </c>
      <c r="I62" s="5">
        <v>0</v>
      </c>
      <c r="J62" s="6"/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</row>
    <row r="63" spans="1:20" ht="15.75" hidden="1">
      <c r="A63" s="7" t="s">
        <v>114</v>
      </c>
      <c r="B63" s="5">
        <v>275000</v>
      </c>
      <c r="C63" s="5">
        <v>275000</v>
      </c>
      <c r="D63" s="6">
        <f t="shared" si="14"/>
        <v>1</v>
      </c>
      <c r="E63" s="5"/>
      <c r="F63" s="40">
        <f t="shared" si="15"/>
        <v>1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</row>
    <row r="64" spans="1:20" ht="5.25" customHeight="1" hidden="1">
      <c r="A64" s="7" t="s">
        <v>78</v>
      </c>
      <c r="B64" s="5">
        <v>0</v>
      </c>
      <c r="C64" s="5"/>
      <c r="D64" s="6" t="e">
        <f t="shared" si="14"/>
        <v>#DIV/0!</v>
      </c>
      <c r="E64" s="5"/>
      <c r="F64" s="40" t="e">
        <f t="shared" si="15"/>
        <v>#DIV/0!</v>
      </c>
      <c r="G64" s="5"/>
      <c r="H64" s="5">
        <v>0</v>
      </c>
      <c r="I64" s="5"/>
      <c r="J64" s="6" t="e">
        <f>I64/H64</f>
        <v>#DIV/0!</v>
      </c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</row>
    <row r="65" spans="1:20" ht="15.75">
      <c r="A65" s="114" t="s">
        <v>164</v>
      </c>
      <c r="B65" s="115">
        <v>505000</v>
      </c>
      <c r="C65" s="115">
        <v>443182</v>
      </c>
      <c r="D65" s="116">
        <f t="shared" si="14"/>
        <v>0.8775881188118811</v>
      </c>
      <c r="E65" s="115"/>
      <c r="F65" s="117">
        <f t="shared" si="15"/>
        <v>0.8775881188118811</v>
      </c>
      <c r="G65" s="115"/>
      <c r="H65" s="115">
        <v>0</v>
      </c>
      <c r="I65" s="115">
        <v>0</v>
      </c>
      <c r="J65" s="116"/>
      <c r="K65" s="11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</row>
    <row r="66" spans="1:20" ht="26.25">
      <c r="A66" s="7" t="s">
        <v>165</v>
      </c>
      <c r="B66" s="5"/>
      <c r="C66" s="5"/>
      <c r="D66" s="6"/>
      <c r="E66" s="5"/>
      <c r="F66" s="40"/>
      <c r="G66" s="5"/>
      <c r="H66" s="5"/>
      <c r="I66" s="5"/>
      <c r="J66" s="6"/>
      <c r="K66" s="5"/>
      <c r="L66" s="5">
        <v>0</v>
      </c>
      <c r="M66" s="5"/>
      <c r="N66" s="51"/>
      <c r="O66" s="5"/>
      <c r="P66" s="5"/>
      <c r="Q66" s="5"/>
      <c r="R66" s="4">
        <f t="shared" si="4"/>
        <v>0</v>
      </c>
      <c r="S66" s="6" t="e">
        <f t="shared" si="5"/>
        <v>#DIV/0!</v>
      </c>
      <c r="T66" s="5">
        <f t="shared" si="6"/>
        <v>0</v>
      </c>
    </row>
    <row r="67" spans="1:20" ht="15.75">
      <c r="A67" s="7" t="s">
        <v>166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</row>
    <row r="68" spans="1:20" ht="26.25">
      <c r="A68" s="7" t="s">
        <v>146</v>
      </c>
      <c r="B68" s="5">
        <v>250000</v>
      </c>
      <c r="C68" s="5">
        <v>0</v>
      </c>
      <c r="D68" s="6">
        <f t="shared" si="14"/>
        <v>0</v>
      </c>
      <c r="E68" s="5"/>
      <c r="F68" s="40">
        <f t="shared" si="15"/>
        <v>0</v>
      </c>
      <c r="G68" s="5"/>
      <c r="H68" s="5">
        <v>0</v>
      </c>
      <c r="I68" s="5">
        <v>0</v>
      </c>
      <c r="J68" s="6"/>
      <c r="K68" s="5"/>
      <c r="L68" s="5">
        <v>0</v>
      </c>
      <c r="M68" s="5"/>
      <c r="N68" s="51"/>
      <c r="O68" s="5"/>
      <c r="P68" s="5"/>
      <c r="Q68" s="5">
        <f t="shared" si="3"/>
        <v>0</v>
      </c>
      <c r="R68" s="4">
        <f t="shared" si="4"/>
        <v>0</v>
      </c>
      <c r="S68" s="6" t="e">
        <f t="shared" si="5"/>
        <v>#DIV/0!</v>
      </c>
      <c r="T68" s="5">
        <f t="shared" si="6"/>
        <v>0</v>
      </c>
    </row>
    <row r="69" spans="1:20" ht="15.75">
      <c r="A69" s="38" t="s">
        <v>98</v>
      </c>
      <c r="B69" s="5">
        <v>104666930</v>
      </c>
      <c r="C69" s="5">
        <v>104151194</v>
      </c>
      <c r="D69" s="6">
        <f t="shared" si="14"/>
        <v>0.995072598384227</v>
      </c>
      <c r="E69" s="5"/>
      <c r="F69" s="40">
        <f t="shared" si="15"/>
        <v>0.995072598384227</v>
      </c>
      <c r="G69" s="5"/>
      <c r="H69" s="5">
        <v>129000500</v>
      </c>
      <c r="I69" s="5">
        <v>113358586</v>
      </c>
      <c r="J69" s="6">
        <f>I69/H69</f>
        <v>0.8787453226925477</v>
      </c>
      <c r="K69" s="5"/>
      <c r="L69" s="81">
        <v>41036000</v>
      </c>
      <c r="M69" s="5">
        <v>30655720</v>
      </c>
      <c r="N69" s="51">
        <f t="shared" si="2"/>
        <v>0.7470445462520714</v>
      </c>
      <c r="O69" s="4"/>
      <c r="P69" s="5"/>
      <c r="Q69" s="5">
        <f t="shared" si="3"/>
        <v>-10380280</v>
      </c>
      <c r="R69" s="4">
        <f t="shared" si="4"/>
        <v>41036000</v>
      </c>
      <c r="S69" s="51">
        <f t="shared" si="5"/>
        <v>1.3386082597309736</v>
      </c>
      <c r="T69" s="4">
        <f t="shared" si="6"/>
        <v>10380280</v>
      </c>
    </row>
    <row r="70" spans="1:20" ht="15.75">
      <c r="A70" s="38" t="s">
        <v>167</v>
      </c>
      <c r="B70" s="5"/>
      <c r="C70" s="5"/>
      <c r="D70" s="6"/>
      <c r="E70" s="5"/>
      <c r="F70" s="40"/>
      <c r="G70" s="5"/>
      <c r="H70" s="5"/>
      <c r="I70" s="5"/>
      <c r="J70" s="6"/>
      <c r="K70" s="5"/>
      <c r="L70" s="81">
        <v>0</v>
      </c>
      <c r="M70" s="136"/>
      <c r="N70" s="51"/>
      <c r="O70" s="4"/>
      <c r="P70" s="5"/>
      <c r="Q70" s="5"/>
      <c r="R70" s="4">
        <f t="shared" si="4"/>
        <v>0</v>
      </c>
      <c r="S70" s="51"/>
      <c r="T70" s="4">
        <f t="shared" si="6"/>
        <v>0</v>
      </c>
    </row>
    <row r="71" spans="1:20" ht="24.75" customHeight="1">
      <c r="A71" s="38" t="s">
        <v>147</v>
      </c>
      <c r="B71" s="5">
        <v>135000</v>
      </c>
      <c r="C71" s="42">
        <v>0</v>
      </c>
      <c r="D71" s="6">
        <f t="shared" si="14"/>
        <v>0</v>
      </c>
      <c r="E71" s="5"/>
      <c r="F71" s="40"/>
      <c r="G71" s="5"/>
      <c r="H71" s="5">
        <v>135000</v>
      </c>
      <c r="I71" s="5">
        <v>0</v>
      </c>
      <c r="J71" s="6">
        <f>I71/H71</f>
        <v>0</v>
      </c>
      <c r="K71" s="5"/>
      <c r="L71" s="81">
        <v>432000</v>
      </c>
      <c r="M71" s="5">
        <v>313000</v>
      </c>
      <c r="N71" s="51">
        <f t="shared" si="2"/>
        <v>0.7245370370370371</v>
      </c>
      <c r="O71" s="4"/>
      <c r="P71" s="5"/>
      <c r="Q71" s="5">
        <f t="shared" si="3"/>
        <v>-119000</v>
      </c>
      <c r="R71" s="4">
        <f t="shared" si="4"/>
        <v>432000</v>
      </c>
      <c r="S71" s="51">
        <f t="shared" si="5"/>
        <v>1.3801916932907348</v>
      </c>
      <c r="T71" s="4">
        <f t="shared" si="6"/>
        <v>119000</v>
      </c>
    </row>
    <row r="72" spans="1:20" ht="26.25">
      <c r="A72" s="46" t="s">
        <v>127</v>
      </c>
      <c r="B72" s="8">
        <v>-16652955</v>
      </c>
      <c r="C72" s="8">
        <v>-16611762</v>
      </c>
      <c r="D72" s="43">
        <f t="shared" si="14"/>
        <v>0.997526384956904</v>
      </c>
      <c r="E72" s="8"/>
      <c r="F72" s="47">
        <f>C72/B72</f>
        <v>0.997526384956904</v>
      </c>
      <c r="G72" s="8"/>
      <c r="H72" s="8">
        <v>0</v>
      </c>
      <c r="I72" s="8"/>
      <c r="J72" s="43"/>
      <c r="K72" s="8"/>
      <c r="L72" s="83">
        <v>-24274006</v>
      </c>
      <c r="M72" s="8"/>
      <c r="N72" s="92">
        <f t="shared" si="2"/>
        <v>0</v>
      </c>
      <c r="O72" s="8">
        <v>-4559316</v>
      </c>
      <c r="P72" s="8"/>
      <c r="Q72" s="8">
        <f t="shared" si="3"/>
        <v>24274006</v>
      </c>
      <c r="R72" s="93">
        <f t="shared" si="4"/>
        <v>-28833322</v>
      </c>
      <c r="S72" s="92" t="e">
        <f t="shared" si="5"/>
        <v>#DIV/0!</v>
      </c>
      <c r="T72" s="93">
        <f t="shared" si="6"/>
        <v>-28833322</v>
      </c>
    </row>
    <row r="73" spans="1:20" ht="0.75" customHeight="1" thickBot="1">
      <c r="A73" s="135" t="s">
        <v>61</v>
      </c>
      <c r="B73" s="5">
        <v>0</v>
      </c>
      <c r="C73" s="5"/>
      <c r="D73" s="6"/>
      <c r="E73" s="5"/>
      <c r="F73" s="40" t="e">
        <f>C73/B73</f>
        <v>#DIV/0!</v>
      </c>
      <c r="G73" s="5"/>
      <c r="H73" s="5">
        <f>B73+E73</f>
        <v>0</v>
      </c>
      <c r="I73" s="5"/>
      <c r="J73" s="6"/>
      <c r="K73" s="5"/>
      <c r="L73" s="6"/>
      <c r="M73" s="6"/>
      <c r="N73" s="128" t="e">
        <f t="shared" si="2"/>
        <v>#DIV/0!</v>
      </c>
      <c r="O73" s="6"/>
      <c r="P73" s="6"/>
      <c r="Q73" s="5">
        <f t="shared" si="3"/>
        <v>0</v>
      </c>
      <c r="R73" s="4">
        <f t="shared" si="4"/>
        <v>0</v>
      </c>
      <c r="S73" s="90" t="e">
        <f t="shared" si="5"/>
        <v>#DIV/0!</v>
      </c>
      <c r="T73" s="91">
        <f t="shared" si="6"/>
        <v>0</v>
      </c>
    </row>
    <row r="74" spans="1:20" ht="20.25">
      <c r="A74" s="45" t="s">
        <v>79</v>
      </c>
      <c r="B74" s="44">
        <f>B75-B12-B53-B55-B58-B60-B64-B69-B63-B72-B47-B68-B11-B50-B65</f>
        <v>133249656</v>
      </c>
      <c r="C74" s="44">
        <f>C75-C12-C53-C55-C58-C60-C64-C69-C63-C72-C47-C68-C11-C50-C65</f>
        <v>136194581</v>
      </c>
      <c r="D74" s="48">
        <f>C74/B74</f>
        <v>1.0221008075247864</v>
      </c>
      <c r="E74" s="44">
        <f>E75-E12-E53-E55-E58-E60-E64-E69-E63-E47-E72-E68-E11-E50-E65</f>
        <v>0</v>
      </c>
      <c r="F74" s="49">
        <f>C74/B74</f>
        <v>1.0221008075247864</v>
      </c>
      <c r="G74" s="44">
        <f>G75-G12-G53-G55-G58-G60-G64-G69-G63-G72-G50-G68-G11-G65-G47-G61</f>
        <v>0</v>
      </c>
      <c r="H74" s="44">
        <f>H10+H13+H14+H15+H16+H20+H21+H22+H23+H24+H26+H27+H28+H29+H36+H37+H38+H40+H41+H42+H43+H44+H45+H46+H52+H59+H62+H17+H18+H19+H72</f>
        <v>142546876</v>
      </c>
      <c r="I74" s="44">
        <f>I10+I13+I14+I15+I16+I20+I21+I22+I23+I24+I26+I27+I28+I29+I36+I37+I38+I40+I41+I42+I43+I44+I45+I46+I52+I59+I62+I17+I18+I19+I72</f>
        <v>138158714</v>
      </c>
      <c r="J74" s="48">
        <f>I74/H74</f>
        <v>0.9692160072311932</v>
      </c>
      <c r="K74" s="44">
        <f>K10+K13+K14+K15+K16+K20+K21+K22+K23+K24+K26+K27+K28+K29+K36+K37+K38+K40+K41+K42+K43+K44+K45+K46+K52+K59+K62+K17+K18+K19+K72</f>
        <v>150000</v>
      </c>
      <c r="L74" s="44">
        <f>L10+L13+L14+L15+L16+L20+L21+L22+L23+L24+L26+L27+L28+L29+L36+L37+L38+L40+L41+L42+L43+L44+L45+L46+L52+L59+L62+L17+L18+L19+L72+L9+L65</f>
        <v>170963928</v>
      </c>
      <c r="M74" s="79">
        <f>M10+M13+M14+M15+M16+M20+M21+M22+M23+M24+M26+M27+M28+M29+M36+M37+M38+M40+M41+M42+M43+M44+M45+M46+M52+M59+M62+M17+M18+M19+M72+M9+M65</f>
        <v>165772302</v>
      </c>
      <c r="N74" s="130">
        <f>M74/L74</f>
        <v>0.9696332082402787</v>
      </c>
      <c r="O74" s="44">
        <f>O10+O13+O14+O15+O16+O20+O21+O22+O23+O24+O26+O27+O28+O29+O36+O37+O38+O40+O41+O42+O43+O44+O45+O46+O52+O59+O62+O17+O18+O19+O9+O72+O65</f>
        <v>5745900</v>
      </c>
      <c r="P74" s="44">
        <f>P10+P13+P14+P15+P16+P20+P21+P22+P23+P24+P26+P27+P28+P29+P36+P37+P38+P40+P41+P42+P43+P44+P45+P46+P52+P59+P62+P17+P18+P19+P9+P72+P65</f>
        <v>0</v>
      </c>
      <c r="Q74" s="44">
        <f>Q10+Q13+Q14+Q15+Q16+Q20+Q21+Q22+Q23+Q24+Q26+Q27+Q28+Q29+Q36+Q37+Q38+Q40+Q41+Q42+Q43+Q44+Q45+Q46+Q52+Q59+Q62+Q17+Q18+Q19+Q9+Q72+Q65</f>
        <v>-5191016</v>
      </c>
      <c r="R74" s="44">
        <f>R10+R13+R14+R15+R16+R20+R21+R22+R23+R24+R26+R27+R28+R29+R36+R37+R38+R40+R41+R42+R43+R44+R45+R46+R52+R59+R62+R17+R18+R19+R9+R72+R65</f>
        <v>176709828</v>
      </c>
      <c r="S74" s="84">
        <f t="shared" si="5"/>
        <v>1.0659792128603003</v>
      </c>
      <c r="T74" s="85">
        <f t="shared" si="6"/>
        <v>10937526</v>
      </c>
    </row>
    <row r="75" spans="1:20" ht="19.5" customHeight="1" thickBot="1">
      <c r="A75" s="45" t="s">
        <v>0</v>
      </c>
      <c r="B75" s="50">
        <f>SUM(B9:B73)</f>
        <v>226113631</v>
      </c>
      <c r="C75" s="50">
        <f>SUM(C9:C73)</f>
        <v>228067537</v>
      </c>
      <c r="D75" s="48">
        <f>C75/B75</f>
        <v>1.0086412570147087</v>
      </c>
      <c r="E75" s="44">
        <f>SUM(E9:E73)</f>
        <v>0</v>
      </c>
      <c r="F75" s="49">
        <f>C75/B75</f>
        <v>1.0086412570147087</v>
      </c>
      <c r="G75" s="44">
        <f>SUM(G9:G73)</f>
        <v>0</v>
      </c>
      <c r="H75" s="44">
        <f>SUM(H9:H73)</f>
        <v>275745376</v>
      </c>
      <c r="I75" s="44">
        <f>SUM(I9:I73)</f>
        <v>255259534</v>
      </c>
      <c r="J75" s="48">
        <f>I75/H75</f>
        <v>0.9257073960870336</v>
      </c>
      <c r="K75" s="44">
        <f>SUM(K9:K73)</f>
        <v>150000</v>
      </c>
      <c r="L75" s="44">
        <f>SUM(L9:L73)</f>
        <v>225536328</v>
      </c>
      <c r="M75" s="79">
        <f>SUM(M9:M73)</f>
        <v>206516570</v>
      </c>
      <c r="N75" s="131">
        <f>M75/L75</f>
        <v>0.9156687609102158</v>
      </c>
      <c r="O75" s="44">
        <f>SUM(O9:O73)</f>
        <v>5745900</v>
      </c>
      <c r="P75" s="44">
        <f>SUM(P9:P73)</f>
        <v>0</v>
      </c>
      <c r="Q75" s="44">
        <f>SUM(Q9:Q73)</f>
        <v>-19019148</v>
      </c>
      <c r="R75" s="44">
        <f>SUM(R9:R73)</f>
        <v>231282228</v>
      </c>
      <c r="S75" s="84">
        <f t="shared" si="5"/>
        <v>1.1199209245049926</v>
      </c>
      <c r="T75" s="85">
        <f t="shared" si="6"/>
        <v>24765658</v>
      </c>
    </row>
    <row r="76" spans="1:20" ht="21" hidden="1" thickBot="1">
      <c r="A76" s="45" t="s">
        <v>64</v>
      </c>
      <c r="B76" s="50"/>
      <c r="C76" s="44"/>
      <c r="D76" s="72"/>
      <c r="E76" s="73"/>
      <c r="F76" s="73"/>
      <c r="G76" s="73"/>
      <c r="H76" s="71"/>
      <c r="I76" s="71"/>
      <c r="J76" s="71"/>
      <c r="K76" s="71"/>
      <c r="L76" s="66" t="e">
        <f>H76/B76</f>
        <v>#DIV/0!</v>
      </c>
      <c r="M76" s="66"/>
      <c r="N76" s="129"/>
      <c r="O76" s="66"/>
      <c r="P76" s="66"/>
      <c r="Q76" s="66"/>
      <c r="R76" s="82"/>
      <c r="S76" s="39"/>
      <c r="T76" s="39"/>
    </row>
    <row r="77" spans="1:20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66"/>
      <c r="O77" s="66"/>
      <c r="P77" s="66"/>
      <c r="Q77" s="66"/>
      <c r="R77" s="82"/>
      <c r="S77" s="39"/>
      <c r="T77" s="39"/>
    </row>
    <row r="78" spans="1:20" ht="21" hidden="1" thickBot="1">
      <c r="A78" s="63" t="s">
        <v>63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</row>
    <row r="79" spans="1:22" ht="63.75" customHeight="1" thickBot="1">
      <c r="A79" s="64" t="s">
        <v>37</v>
      </c>
      <c r="B79" s="108" t="s">
        <v>130</v>
      </c>
      <c r="C79" s="109" t="s">
        <v>135</v>
      </c>
      <c r="D79" s="110" t="s">
        <v>82</v>
      </c>
      <c r="E79" s="111" t="s">
        <v>120</v>
      </c>
      <c r="F79" s="111" t="s">
        <v>82</v>
      </c>
      <c r="G79" s="111" t="s">
        <v>131</v>
      </c>
      <c r="H79" s="112" t="s">
        <v>136</v>
      </c>
      <c r="I79" s="112" t="s">
        <v>139</v>
      </c>
      <c r="J79" s="112" t="s">
        <v>82</v>
      </c>
      <c r="K79" s="112" t="s">
        <v>137</v>
      </c>
      <c r="L79" s="59" t="s">
        <v>175</v>
      </c>
      <c r="M79" s="59" t="s">
        <v>177</v>
      </c>
      <c r="N79" s="59" t="s">
        <v>82</v>
      </c>
      <c r="O79" s="59" t="s">
        <v>137</v>
      </c>
      <c r="P79" s="61" t="s">
        <v>145</v>
      </c>
      <c r="Q79" s="60"/>
      <c r="R79" s="59" t="s">
        <v>176</v>
      </c>
      <c r="S79" s="61" t="s">
        <v>157</v>
      </c>
      <c r="T79" s="59" t="s">
        <v>158</v>
      </c>
      <c r="U79" s="121"/>
      <c r="V79" s="122"/>
    </row>
    <row r="80" spans="1:20" ht="15.75">
      <c r="A80" s="9" t="s">
        <v>5</v>
      </c>
      <c r="B80" s="12">
        <f>B81+B82+B85</f>
        <v>16896000</v>
      </c>
      <c r="C80" s="12">
        <f>C81+C82+C85</f>
        <v>16567349</v>
      </c>
      <c r="D80" s="14">
        <f>C80/B80</f>
        <v>0.9805485913825758</v>
      </c>
      <c r="E80" s="12">
        <f>E81+E82</f>
        <v>0</v>
      </c>
      <c r="F80" s="14">
        <f>C80/B80</f>
        <v>0.9805485913825758</v>
      </c>
      <c r="G80" s="12">
        <f>G81+G82+G85</f>
        <v>0</v>
      </c>
      <c r="H80" s="12">
        <f>H81+H82+H85+H83</f>
        <v>19373000</v>
      </c>
      <c r="I80" s="12">
        <f>I81+I82+I85+I83</f>
        <v>15869073</v>
      </c>
      <c r="J80" s="14">
        <f>I80/H80</f>
        <v>0.8191334847468126</v>
      </c>
      <c r="K80" s="12">
        <f>K81+K82+K83+K85</f>
        <v>0</v>
      </c>
      <c r="L80" s="95">
        <f>L81+L82+L83+L84+L85</f>
        <v>28807500</v>
      </c>
      <c r="M80" s="95">
        <f>M81+M82+M83+M84+M85</f>
        <v>20743166</v>
      </c>
      <c r="N80" s="94">
        <f>M80/L80</f>
        <v>0.7200613034799965</v>
      </c>
      <c r="O80" s="95">
        <f>O81+O82+O83+O84+O85</f>
        <v>0</v>
      </c>
      <c r="P80" s="12">
        <f>P81+P82+P83+P84+P85</f>
        <v>0</v>
      </c>
      <c r="Q80" s="12">
        <f>Q81+Q82+Q83+Q84+Q85</f>
        <v>0</v>
      </c>
      <c r="R80" s="95">
        <f>L80+O80</f>
        <v>28807500</v>
      </c>
      <c r="S80" s="94">
        <f>R80/M80</f>
        <v>1.3887706437869707</v>
      </c>
      <c r="T80" s="95">
        <f>R80-M80</f>
        <v>8064334</v>
      </c>
    </row>
    <row r="81" spans="1:20" ht="15.75">
      <c r="A81" s="10" t="s">
        <v>2</v>
      </c>
      <c r="B81" s="5">
        <v>13996000</v>
      </c>
      <c r="C81" s="5">
        <v>13839174</v>
      </c>
      <c r="D81" s="6">
        <f>C81/B81</f>
        <v>0.988794941411832</v>
      </c>
      <c r="E81" s="5"/>
      <c r="F81" s="6">
        <f>C81/B81</f>
        <v>0.988794941411832</v>
      </c>
      <c r="G81" s="5"/>
      <c r="H81" s="5">
        <v>16000000</v>
      </c>
      <c r="I81" s="5">
        <v>13617666</v>
      </c>
      <c r="J81" s="6">
        <f>I81/H81</f>
        <v>0.851104125</v>
      </c>
      <c r="K81" s="5"/>
      <c r="L81" s="5">
        <v>25765000</v>
      </c>
      <c r="M81" s="5">
        <v>18900819</v>
      </c>
      <c r="N81" s="125">
        <f aca="true" t="shared" si="16" ref="N81:N144">M81/L81</f>
        <v>0.7335850572482049</v>
      </c>
      <c r="O81" s="5"/>
      <c r="P81" s="5"/>
      <c r="Q81" s="5"/>
      <c r="R81" s="123">
        <f aca="true" t="shared" si="17" ref="R81:R144">L81+O81</f>
        <v>25765000</v>
      </c>
      <c r="S81" s="96">
        <f aca="true" t="shared" si="18" ref="S81:S143">R81/M81</f>
        <v>1.3631684425950008</v>
      </c>
      <c r="T81" s="97">
        <f aca="true" t="shared" si="19" ref="T81:T144">R81-M81</f>
        <v>6864181</v>
      </c>
    </row>
    <row r="82" spans="1:20" ht="15" customHeight="1">
      <c r="A82" s="10" t="s">
        <v>3</v>
      </c>
      <c r="B82" s="5">
        <v>2900000</v>
      </c>
      <c r="C82" s="5">
        <v>2728175</v>
      </c>
      <c r="D82" s="6">
        <f>C82/B82</f>
        <v>0.94075</v>
      </c>
      <c r="E82" s="5"/>
      <c r="F82" s="6">
        <f>C82/B82</f>
        <v>0.94075</v>
      </c>
      <c r="G82" s="5"/>
      <c r="H82" s="5">
        <v>3323000</v>
      </c>
      <c r="I82" s="5">
        <v>2210540</v>
      </c>
      <c r="J82" s="6">
        <f>I82/H82</f>
        <v>0.665224195004514</v>
      </c>
      <c r="K82" s="5"/>
      <c r="L82" s="5">
        <v>2950000</v>
      </c>
      <c r="M82" s="5">
        <v>1973969</v>
      </c>
      <c r="N82" s="125">
        <f t="shared" si="16"/>
        <v>0.6691420338983051</v>
      </c>
      <c r="O82" s="5"/>
      <c r="P82" s="5"/>
      <c r="Q82" s="5"/>
      <c r="R82" s="123">
        <f t="shared" si="17"/>
        <v>2950000</v>
      </c>
      <c r="S82" s="96">
        <f t="shared" si="18"/>
        <v>1.4944510273464273</v>
      </c>
      <c r="T82" s="97">
        <f t="shared" si="19"/>
        <v>976031</v>
      </c>
    </row>
    <row r="83" spans="1:20" ht="15.75" hidden="1">
      <c r="A83" s="10" t="s">
        <v>138</v>
      </c>
      <c r="B83" s="5" t="e">
        <v>#REF!</v>
      </c>
      <c r="C83" s="5"/>
      <c r="D83" s="6" t="e">
        <f>C83/B83</f>
        <v>#REF!</v>
      </c>
      <c r="E83" s="5"/>
      <c r="F83" s="6" t="e">
        <f>C83/B83</f>
        <v>#REF!</v>
      </c>
      <c r="G83" s="5"/>
      <c r="H83" s="5">
        <v>50000</v>
      </c>
      <c r="I83" s="5">
        <v>50000</v>
      </c>
      <c r="J83" s="6">
        <f>I83/H83</f>
        <v>1</v>
      </c>
      <c r="K83" s="5"/>
      <c r="L83" s="5"/>
      <c r="M83" s="5"/>
      <c r="N83" s="125" t="e">
        <f t="shared" si="16"/>
        <v>#DIV/0!</v>
      </c>
      <c r="O83" s="5"/>
      <c r="P83" s="5"/>
      <c r="Q83" s="5"/>
      <c r="R83" s="123">
        <f t="shared" si="17"/>
        <v>0</v>
      </c>
      <c r="S83" s="96"/>
      <c r="T83" s="97">
        <f t="shared" si="19"/>
        <v>0</v>
      </c>
    </row>
    <row r="84" spans="1:20" ht="15.75">
      <c r="A84" s="10" t="s">
        <v>140</v>
      </c>
      <c r="B84" s="5"/>
      <c r="C84" s="5"/>
      <c r="D84" s="6"/>
      <c r="E84" s="5"/>
      <c r="F84" s="6"/>
      <c r="G84" s="5"/>
      <c r="H84" s="5"/>
      <c r="I84" s="5"/>
      <c r="J84" s="6"/>
      <c r="K84" s="5"/>
      <c r="L84" s="5">
        <v>92500</v>
      </c>
      <c r="M84" s="5">
        <v>64492</v>
      </c>
      <c r="N84" s="125">
        <f t="shared" si="16"/>
        <v>0.6972108108108108</v>
      </c>
      <c r="O84" s="5"/>
      <c r="P84" s="5"/>
      <c r="Q84" s="5"/>
      <c r="R84" s="123">
        <f t="shared" si="17"/>
        <v>92500</v>
      </c>
      <c r="S84" s="96">
        <f t="shared" si="18"/>
        <v>1.4342864231222476</v>
      </c>
      <c r="T84" s="97">
        <f t="shared" si="19"/>
        <v>28008</v>
      </c>
    </row>
    <row r="85" spans="1:20" ht="15.75">
      <c r="A85" s="107" t="s">
        <v>32</v>
      </c>
      <c r="B85" s="101">
        <v>0</v>
      </c>
      <c r="C85" s="101"/>
      <c r="D85" s="100"/>
      <c r="E85" s="101"/>
      <c r="F85" s="100"/>
      <c r="G85" s="101"/>
      <c r="H85" s="101">
        <v>0</v>
      </c>
      <c r="I85" s="101">
        <v>-9133</v>
      </c>
      <c r="J85" s="100"/>
      <c r="K85" s="101"/>
      <c r="L85" s="101"/>
      <c r="M85" s="101">
        <v>-196114</v>
      </c>
      <c r="N85" s="126"/>
      <c r="O85" s="101"/>
      <c r="P85" s="101"/>
      <c r="Q85" s="101"/>
      <c r="R85" s="124">
        <f t="shared" si="17"/>
        <v>0</v>
      </c>
      <c r="S85" s="100">
        <f t="shared" si="18"/>
        <v>0</v>
      </c>
      <c r="T85" s="101">
        <f t="shared" si="19"/>
        <v>196114</v>
      </c>
    </row>
    <row r="86" spans="1:20" ht="15.75">
      <c r="A86" s="11" t="s">
        <v>14</v>
      </c>
      <c r="B86" s="12">
        <f>B87+B88+B90+B93+B91</f>
        <v>4404000</v>
      </c>
      <c r="C86" s="12">
        <f>C87+C88+C93+C90</f>
        <v>1513220</v>
      </c>
      <c r="D86" s="14">
        <f>C86/B86</f>
        <v>0.3436012715712988</v>
      </c>
      <c r="E86" s="12">
        <f>E87+E88+E90</f>
        <v>0</v>
      </c>
      <c r="F86" s="14">
        <f>C86/B86</f>
        <v>0.3436012715712988</v>
      </c>
      <c r="G86" s="12">
        <f>G87+G88+G90+G93+G91</f>
        <v>0</v>
      </c>
      <c r="H86" s="12">
        <f>H87+H88+H90+H93+H91</f>
        <v>1650000</v>
      </c>
      <c r="I86" s="12">
        <f>I87+I88+I90+I93+I91</f>
        <v>1171997</v>
      </c>
      <c r="J86" s="14">
        <f>I86/H86</f>
        <v>0.7103012121212121</v>
      </c>
      <c r="K86" s="12">
        <f>K87+K88+K90+K91</f>
        <v>0</v>
      </c>
      <c r="L86" s="12">
        <f>L87+L88+L92+L93</f>
        <v>2040000</v>
      </c>
      <c r="M86" s="12">
        <f>M87+M88+M92+M93</f>
        <v>1514118</v>
      </c>
      <c r="N86" s="94">
        <f t="shared" si="16"/>
        <v>0.7422147058823529</v>
      </c>
      <c r="O86" s="12">
        <f>O87+O88+O92+O93</f>
        <v>0</v>
      </c>
      <c r="P86" s="12">
        <f>P87+P88+P92+P93</f>
        <v>0</v>
      </c>
      <c r="Q86" s="12">
        <f>Q87+Q88+Q92+Q93</f>
        <v>0</v>
      </c>
      <c r="R86" s="95">
        <f t="shared" si="17"/>
        <v>2040000</v>
      </c>
      <c r="S86" s="98">
        <f t="shared" si="18"/>
        <v>1.3473190332589666</v>
      </c>
      <c r="T86" s="99">
        <f t="shared" si="19"/>
        <v>525882</v>
      </c>
    </row>
    <row r="87" spans="1:20" ht="15.75">
      <c r="A87" s="10" t="s">
        <v>2</v>
      </c>
      <c r="B87" s="5">
        <v>1172000</v>
      </c>
      <c r="C87" s="5">
        <v>1161235</v>
      </c>
      <c r="D87" s="6">
        <f>C87/B87</f>
        <v>0.9908148464163823</v>
      </c>
      <c r="E87" s="5"/>
      <c r="F87" s="6">
        <f>C87/B87</f>
        <v>0.9908148464163823</v>
      </c>
      <c r="G87" s="5"/>
      <c r="H87" s="5">
        <v>1450000</v>
      </c>
      <c r="I87" s="5">
        <v>1036139</v>
      </c>
      <c r="J87" s="6">
        <f>I87/H87</f>
        <v>0.7145786206896552</v>
      </c>
      <c r="K87" s="5"/>
      <c r="L87" s="5">
        <v>1960000</v>
      </c>
      <c r="M87" s="5">
        <v>1481774</v>
      </c>
      <c r="N87" s="125">
        <f t="shared" si="16"/>
        <v>0.7560071428571429</v>
      </c>
      <c r="O87" s="5"/>
      <c r="P87" s="5"/>
      <c r="Q87" s="5"/>
      <c r="R87" s="123">
        <f t="shared" si="17"/>
        <v>1960000</v>
      </c>
      <c r="S87" s="96">
        <f t="shared" si="18"/>
        <v>1.3227388252189605</v>
      </c>
      <c r="T87" s="97">
        <f t="shared" si="19"/>
        <v>478226</v>
      </c>
    </row>
    <row r="88" spans="1:20" ht="15" customHeight="1">
      <c r="A88" s="10" t="s">
        <v>3</v>
      </c>
      <c r="B88" s="5">
        <v>210000</v>
      </c>
      <c r="C88" s="5">
        <v>139848</v>
      </c>
      <c r="D88" s="6">
        <f>C88/B88</f>
        <v>0.6659428571428572</v>
      </c>
      <c r="E88" s="5"/>
      <c r="F88" s="6">
        <f>C88/B88</f>
        <v>0.6659428571428572</v>
      </c>
      <c r="G88" s="5"/>
      <c r="H88" s="5">
        <v>200000</v>
      </c>
      <c r="I88" s="5">
        <v>135858</v>
      </c>
      <c r="J88" s="6">
        <f>I88/H88</f>
        <v>0.67929</v>
      </c>
      <c r="K88" s="5"/>
      <c r="L88" s="5">
        <v>48000</v>
      </c>
      <c r="M88" s="5">
        <v>25040</v>
      </c>
      <c r="N88" s="125">
        <f t="shared" si="16"/>
        <v>0.5216666666666666</v>
      </c>
      <c r="O88" s="5"/>
      <c r="P88" s="5"/>
      <c r="Q88" s="5"/>
      <c r="R88" s="123">
        <f t="shared" si="17"/>
        <v>48000</v>
      </c>
      <c r="S88" s="96">
        <f t="shared" si="18"/>
        <v>1.9169329073482428</v>
      </c>
      <c r="T88" s="97">
        <f t="shared" si="19"/>
        <v>22960</v>
      </c>
    </row>
    <row r="89" spans="1:20" ht="1.5" customHeight="1" hidden="1">
      <c r="A89" s="10" t="s">
        <v>4</v>
      </c>
      <c r="B89" s="5">
        <v>0</v>
      </c>
      <c r="C89" s="5"/>
      <c r="D89" s="6"/>
      <c r="E89" s="5"/>
      <c r="F89" s="6"/>
      <c r="G89" s="5"/>
      <c r="H89" s="5"/>
      <c r="I89" s="5"/>
      <c r="J89" s="6" t="e">
        <f>I89/H89</f>
        <v>#DIV/0!</v>
      </c>
      <c r="K89" s="5"/>
      <c r="L89" s="5"/>
      <c r="M89" s="5"/>
      <c r="N89" s="125" t="e">
        <f t="shared" si="16"/>
        <v>#DIV/0!</v>
      </c>
      <c r="O89" s="5"/>
      <c r="P89" s="5"/>
      <c r="Q89" s="5"/>
      <c r="R89" s="123">
        <f t="shared" si="17"/>
        <v>0</v>
      </c>
      <c r="S89" s="96" t="e">
        <f t="shared" si="18"/>
        <v>#DIV/0!</v>
      </c>
      <c r="T89" s="97">
        <f t="shared" si="19"/>
        <v>0</v>
      </c>
    </row>
    <row r="90" spans="1:20" ht="15.75" hidden="1">
      <c r="A90" s="10" t="s">
        <v>123</v>
      </c>
      <c r="B90" s="5">
        <v>222000</v>
      </c>
      <c r="C90" s="5">
        <v>212137</v>
      </c>
      <c r="D90" s="6"/>
      <c r="E90" s="5"/>
      <c r="F90" s="6">
        <f>C90/B90</f>
        <v>0.9555720720720721</v>
      </c>
      <c r="G90" s="5"/>
      <c r="H90" s="5">
        <v>0</v>
      </c>
      <c r="I90" s="5"/>
      <c r="J90" s="6"/>
      <c r="K90" s="5"/>
      <c r="L90" s="5"/>
      <c r="M90" s="5"/>
      <c r="N90" s="125" t="e">
        <f t="shared" si="16"/>
        <v>#DIV/0!</v>
      </c>
      <c r="O90" s="5"/>
      <c r="P90" s="5"/>
      <c r="Q90" s="5"/>
      <c r="R90" s="123">
        <f t="shared" si="17"/>
        <v>0</v>
      </c>
      <c r="S90" s="96" t="e">
        <f t="shared" si="18"/>
        <v>#DIV/0!</v>
      </c>
      <c r="T90" s="97">
        <f t="shared" si="19"/>
        <v>0</v>
      </c>
    </row>
    <row r="91" spans="1:20" ht="15.75" hidden="1">
      <c r="A91" s="10" t="s">
        <v>125</v>
      </c>
      <c r="B91" s="5">
        <v>2800000</v>
      </c>
      <c r="C91" s="5"/>
      <c r="D91" s="6"/>
      <c r="E91" s="5"/>
      <c r="F91" s="6"/>
      <c r="G91" s="5"/>
      <c r="H91" s="5">
        <v>0</v>
      </c>
      <c r="I91" s="5"/>
      <c r="J91" s="6"/>
      <c r="K91" s="5"/>
      <c r="L91" s="5"/>
      <c r="M91" s="5"/>
      <c r="N91" s="125" t="e">
        <f t="shared" si="16"/>
        <v>#DIV/0!</v>
      </c>
      <c r="O91" s="5"/>
      <c r="P91" s="5"/>
      <c r="Q91" s="5"/>
      <c r="R91" s="123">
        <f t="shared" si="17"/>
        <v>0</v>
      </c>
      <c r="S91" s="96" t="e">
        <f t="shared" si="18"/>
        <v>#DIV/0!</v>
      </c>
      <c r="T91" s="97">
        <f t="shared" si="19"/>
        <v>0</v>
      </c>
    </row>
    <row r="92" spans="1:20" ht="15.75">
      <c r="A92" s="10" t="s">
        <v>140</v>
      </c>
      <c r="B92" s="5"/>
      <c r="C92" s="5"/>
      <c r="D92" s="6"/>
      <c r="E92" s="5"/>
      <c r="F92" s="6"/>
      <c r="G92" s="5"/>
      <c r="H92" s="5"/>
      <c r="I92" s="5"/>
      <c r="J92" s="6"/>
      <c r="K92" s="5"/>
      <c r="L92" s="5">
        <v>22000</v>
      </c>
      <c r="M92" s="5">
        <v>7304</v>
      </c>
      <c r="N92" s="125">
        <f t="shared" si="16"/>
        <v>0.332</v>
      </c>
      <c r="O92" s="5"/>
      <c r="P92" s="5"/>
      <c r="Q92" s="5"/>
      <c r="R92" s="123">
        <f t="shared" si="17"/>
        <v>22000</v>
      </c>
      <c r="S92" s="96">
        <f t="shared" si="18"/>
        <v>3.0120481927710845</v>
      </c>
      <c r="T92" s="97">
        <f t="shared" si="19"/>
        <v>14696</v>
      </c>
    </row>
    <row r="93" spans="1:20" ht="15.75">
      <c r="A93" s="10" t="s">
        <v>153</v>
      </c>
      <c r="B93" s="5">
        <v>0</v>
      </c>
      <c r="C93" s="5"/>
      <c r="D93" s="6"/>
      <c r="E93" s="5"/>
      <c r="F93" s="6" t="e">
        <f aca="true" t="shared" si="20" ref="F93:F109">C93/B93</f>
        <v>#DIV/0!</v>
      </c>
      <c r="G93" s="5"/>
      <c r="H93" s="5">
        <f>B93+G93</f>
        <v>0</v>
      </c>
      <c r="I93" s="5"/>
      <c r="J93" s="14" t="e">
        <f aca="true" t="shared" si="21" ref="J93:J106">I93/H93</f>
        <v>#DIV/0!</v>
      </c>
      <c r="K93" s="5"/>
      <c r="L93" s="5">
        <v>10000</v>
      </c>
      <c r="M93" s="5"/>
      <c r="N93" s="125">
        <f t="shared" si="16"/>
        <v>0</v>
      </c>
      <c r="O93" s="5"/>
      <c r="P93" s="5"/>
      <c r="Q93" s="5"/>
      <c r="R93" s="123">
        <f t="shared" si="17"/>
        <v>10000</v>
      </c>
      <c r="S93" s="96"/>
      <c r="T93" s="97">
        <f t="shared" si="19"/>
        <v>10000</v>
      </c>
    </row>
    <row r="94" spans="1:22" ht="31.5">
      <c r="A94" s="13" t="s">
        <v>26</v>
      </c>
      <c r="B94" s="12">
        <f>B95+B96+B97</f>
        <v>5010000</v>
      </c>
      <c r="C94" s="12">
        <f>C95+C96+C97</f>
        <v>4813241</v>
      </c>
      <c r="D94" s="14">
        <f>C94/B94</f>
        <v>0.960726746506986</v>
      </c>
      <c r="E94" s="12">
        <f>E95+E96</f>
        <v>0</v>
      </c>
      <c r="F94" s="14">
        <f t="shared" si="20"/>
        <v>0.960726746506986</v>
      </c>
      <c r="G94" s="12">
        <f>G95+G96+G97</f>
        <v>0</v>
      </c>
      <c r="H94" s="12">
        <f>H95+H96+H97</f>
        <v>4123000</v>
      </c>
      <c r="I94" s="12">
        <f>I95+I96+I97</f>
        <v>3792940</v>
      </c>
      <c r="J94" s="14">
        <f t="shared" si="21"/>
        <v>0.9199466407955372</v>
      </c>
      <c r="K94" s="12">
        <f aca="true" t="shared" si="22" ref="K94:Q94">K95+K96</f>
        <v>0</v>
      </c>
      <c r="L94" s="12">
        <f t="shared" si="22"/>
        <v>2459000</v>
      </c>
      <c r="M94" s="12">
        <f t="shared" si="22"/>
        <v>1303419</v>
      </c>
      <c r="N94" s="94">
        <f t="shared" si="16"/>
        <v>0.5300605937372915</v>
      </c>
      <c r="O94" s="12">
        <f t="shared" si="22"/>
        <v>0</v>
      </c>
      <c r="P94" s="12">
        <f t="shared" si="22"/>
        <v>0</v>
      </c>
      <c r="Q94" s="12">
        <f t="shared" si="22"/>
        <v>0</v>
      </c>
      <c r="R94" s="95">
        <f t="shared" si="17"/>
        <v>2459000</v>
      </c>
      <c r="S94" s="98">
        <f t="shared" si="18"/>
        <v>1.8865767646474387</v>
      </c>
      <c r="T94" s="99">
        <f t="shared" si="19"/>
        <v>1155581</v>
      </c>
      <c r="V94" s="106"/>
    </row>
    <row r="95" spans="1:20" ht="15.75">
      <c r="A95" s="10" t="s">
        <v>10</v>
      </c>
      <c r="B95" s="5">
        <v>180000</v>
      </c>
      <c r="C95" s="5">
        <v>127825</v>
      </c>
      <c r="D95" s="6">
        <f>C95/B95</f>
        <v>0.7101388888888889</v>
      </c>
      <c r="E95" s="5"/>
      <c r="F95" s="6">
        <f t="shared" si="20"/>
        <v>0.7101388888888889</v>
      </c>
      <c r="G95" s="5"/>
      <c r="H95" s="5">
        <v>113000</v>
      </c>
      <c r="I95" s="5">
        <v>113000</v>
      </c>
      <c r="J95" s="6">
        <f t="shared" si="21"/>
        <v>1</v>
      </c>
      <c r="K95" s="5"/>
      <c r="L95" s="5">
        <v>53000</v>
      </c>
      <c r="M95" s="5"/>
      <c r="N95" s="125">
        <f t="shared" si="16"/>
        <v>0</v>
      </c>
      <c r="O95" s="97"/>
      <c r="P95" s="5"/>
      <c r="Q95" s="5"/>
      <c r="R95" s="123">
        <f t="shared" si="17"/>
        <v>53000</v>
      </c>
      <c r="S95" s="96" t="e">
        <f t="shared" si="18"/>
        <v>#DIV/0!</v>
      </c>
      <c r="T95" s="97">
        <f t="shared" si="19"/>
        <v>53000</v>
      </c>
    </row>
    <row r="96" spans="1:20" ht="15.75">
      <c r="A96" s="10" t="s">
        <v>49</v>
      </c>
      <c r="B96" s="5">
        <v>4830000</v>
      </c>
      <c r="C96" s="5">
        <v>4685416</v>
      </c>
      <c r="D96" s="6">
        <f>C96/B96</f>
        <v>0.9700654244306418</v>
      </c>
      <c r="E96" s="5"/>
      <c r="F96" s="6">
        <f t="shared" si="20"/>
        <v>0.9700654244306418</v>
      </c>
      <c r="G96" s="5"/>
      <c r="H96" s="5">
        <v>4010000</v>
      </c>
      <c r="I96" s="5">
        <v>3679940</v>
      </c>
      <c r="J96" s="6">
        <f t="shared" si="21"/>
        <v>0.9176907730673317</v>
      </c>
      <c r="K96" s="5"/>
      <c r="L96" s="5">
        <v>2406000</v>
      </c>
      <c r="M96" s="5">
        <v>1303419</v>
      </c>
      <c r="N96" s="96">
        <f t="shared" si="16"/>
        <v>0.5417369077306733</v>
      </c>
      <c r="O96" s="97"/>
      <c r="P96" s="5"/>
      <c r="Q96" s="5"/>
      <c r="R96" s="97">
        <f t="shared" si="17"/>
        <v>2406000</v>
      </c>
      <c r="S96" s="96">
        <f t="shared" si="18"/>
        <v>1.8459144756981447</v>
      </c>
      <c r="T96" s="97">
        <f t="shared" si="19"/>
        <v>1102581</v>
      </c>
    </row>
    <row r="97" spans="1:20" ht="15.75" hidden="1">
      <c r="A97" s="10" t="s">
        <v>32</v>
      </c>
      <c r="B97" s="5">
        <v>0</v>
      </c>
      <c r="C97" s="5"/>
      <c r="D97" s="6"/>
      <c r="E97" s="5"/>
      <c r="F97" s="6" t="e">
        <f t="shared" si="20"/>
        <v>#DIV/0!</v>
      </c>
      <c r="G97" s="5"/>
      <c r="H97" s="5">
        <f>B97+G97</f>
        <v>0</v>
      </c>
      <c r="I97" s="5"/>
      <c r="J97" s="14" t="e">
        <f t="shared" si="21"/>
        <v>#DIV/0!</v>
      </c>
      <c r="K97" s="5"/>
      <c r="L97" s="12">
        <f>H97+K97</f>
        <v>0</v>
      </c>
      <c r="M97" s="12"/>
      <c r="N97" s="98" t="e">
        <f t="shared" si="16"/>
        <v>#DIV/0!</v>
      </c>
      <c r="O97" s="12"/>
      <c r="P97" s="12"/>
      <c r="Q97" s="12"/>
      <c r="R97" s="99">
        <f t="shared" si="17"/>
        <v>0</v>
      </c>
      <c r="S97" s="98" t="e">
        <f t="shared" si="18"/>
        <v>#DIV/0!</v>
      </c>
      <c r="T97" s="99">
        <f t="shared" si="19"/>
        <v>0</v>
      </c>
    </row>
    <row r="98" spans="1:20" ht="15.75" hidden="1">
      <c r="A98" s="11" t="s">
        <v>27</v>
      </c>
      <c r="B98" s="12" t="e">
        <f>#REF!+A98</f>
        <v>#REF!</v>
      </c>
      <c r="C98" s="12"/>
      <c r="D98" s="14" t="e">
        <f aca="true" t="shared" si="23" ref="D98:D106">C98/B98</f>
        <v>#REF!</v>
      </c>
      <c r="E98" s="5"/>
      <c r="F98" s="14" t="e">
        <f t="shared" si="20"/>
        <v>#REF!</v>
      </c>
      <c r="G98" s="5"/>
      <c r="H98" s="5" t="e">
        <f>B98+E98</f>
        <v>#REF!</v>
      </c>
      <c r="I98" s="5"/>
      <c r="J98" s="14" t="e">
        <f t="shared" si="21"/>
        <v>#REF!</v>
      </c>
      <c r="K98" s="5"/>
      <c r="L98" s="12" t="e">
        <f>H98+K98</f>
        <v>#REF!</v>
      </c>
      <c r="M98" s="12"/>
      <c r="N98" s="98" t="e">
        <f t="shared" si="16"/>
        <v>#REF!</v>
      </c>
      <c r="O98" s="12"/>
      <c r="P98" s="12"/>
      <c r="Q98" s="12"/>
      <c r="R98" s="99" t="e">
        <f t="shared" si="17"/>
        <v>#REF!</v>
      </c>
      <c r="S98" s="98" t="e">
        <f t="shared" si="18"/>
        <v>#REF!</v>
      </c>
      <c r="T98" s="99" t="e">
        <f t="shared" si="19"/>
        <v>#REF!</v>
      </c>
    </row>
    <row r="99" spans="1:20" ht="15.75" hidden="1">
      <c r="A99" s="10" t="s">
        <v>28</v>
      </c>
      <c r="B99" s="5" t="e">
        <f>#REF!+A99</f>
        <v>#REF!</v>
      </c>
      <c r="C99" s="5"/>
      <c r="D99" s="14" t="e">
        <f t="shared" si="23"/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</row>
    <row r="100" spans="1:20" ht="15.75" hidden="1">
      <c r="A100" s="10" t="s">
        <v>32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</row>
    <row r="101" spans="1:20" ht="31.5">
      <c r="A101" s="13" t="s">
        <v>45</v>
      </c>
      <c r="B101" s="12">
        <f>B102+B103+B107</f>
        <v>5930000</v>
      </c>
      <c r="C101" s="12">
        <f>C102+C103+C107</f>
        <v>5894380</v>
      </c>
      <c r="D101" s="14">
        <f t="shared" si="23"/>
        <v>0.9939932546374367</v>
      </c>
      <c r="E101" s="12">
        <f>E102+E103</f>
        <v>0</v>
      </c>
      <c r="F101" s="14">
        <f t="shared" si="20"/>
        <v>0.9939932546374367</v>
      </c>
      <c r="G101" s="12">
        <f>G102+G103+G107</f>
        <v>0</v>
      </c>
      <c r="H101" s="12">
        <f>H102+H103+H107</f>
        <v>6590000</v>
      </c>
      <c r="I101" s="12">
        <f>I102+I103+I107</f>
        <v>5740960</v>
      </c>
      <c r="J101" s="14">
        <f t="shared" si="21"/>
        <v>0.8711623672230653</v>
      </c>
      <c r="K101" s="12">
        <f aca="true" t="shared" si="24" ref="K101:Q101">K102+K103+K107</f>
        <v>0</v>
      </c>
      <c r="L101" s="12">
        <f t="shared" si="24"/>
        <v>9118700</v>
      </c>
      <c r="M101" s="12">
        <f t="shared" si="24"/>
        <v>6616346</v>
      </c>
      <c r="N101" s="98">
        <f t="shared" si="16"/>
        <v>0.7255799620559948</v>
      </c>
      <c r="O101" s="12">
        <f t="shared" si="24"/>
        <v>0</v>
      </c>
      <c r="P101" s="12">
        <f t="shared" si="24"/>
        <v>0</v>
      </c>
      <c r="Q101" s="12">
        <f t="shared" si="24"/>
        <v>0</v>
      </c>
      <c r="R101" s="99">
        <f t="shared" si="17"/>
        <v>9118700</v>
      </c>
      <c r="S101" s="98">
        <f t="shared" si="18"/>
        <v>1.3782078506777002</v>
      </c>
      <c r="T101" s="99">
        <f t="shared" si="19"/>
        <v>2502354</v>
      </c>
    </row>
    <row r="102" spans="1:21" ht="15.75">
      <c r="A102" s="10" t="s">
        <v>87</v>
      </c>
      <c r="B102" s="5">
        <v>4490000</v>
      </c>
      <c r="C102" s="5">
        <v>4477152</v>
      </c>
      <c r="D102" s="6">
        <f t="shared" si="23"/>
        <v>0.9971385300668152</v>
      </c>
      <c r="E102" s="5"/>
      <c r="F102" s="6">
        <f t="shared" si="20"/>
        <v>0.9971385300668152</v>
      </c>
      <c r="G102" s="5"/>
      <c r="H102" s="5">
        <v>5920000</v>
      </c>
      <c r="I102" s="5">
        <v>5218115</v>
      </c>
      <c r="J102" s="6">
        <f t="shared" si="21"/>
        <v>0.8814383445945946</v>
      </c>
      <c r="K102" s="5"/>
      <c r="L102" s="5">
        <v>8440700</v>
      </c>
      <c r="M102" s="5">
        <v>6349864</v>
      </c>
      <c r="N102" s="96">
        <f t="shared" si="16"/>
        <v>0.7522911606857251</v>
      </c>
      <c r="O102" s="5"/>
      <c r="P102" s="5"/>
      <c r="Q102" s="5"/>
      <c r="R102" s="97">
        <f t="shared" si="17"/>
        <v>8440700</v>
      </c>
      <c r="S102" s="96">
        <f t="shared" si="18"/>
        <v>1.3292725639478262</v>
      </c>
      <c r="T102" s="97">
        <f t="shared" si="19"/>
        <v>2090836</v>
      </c>
      <c r="U102" s="113"/>
    </row>
    <row r="103" spans="1:20" ht="15.75">
      <c r="A103" s="15" t="s">
        <v>43</v>
      </c>
      <c r="B103" s="16">
        <f>B104+B105</f>
        <v>1440000</v>
      </c>
      <c r="C103" s="16">
        <f>C104+C105</f>
        <v>1417228</v>
      </c>
      <c r="D103" s="21">
        <f t="shared" si="23"/>
        <v>0.9841861111111111</v>
      </c>
      <c r="E103" s="16">
        <f>E104+E105</f>
        <v>0</v>
      </c>
      <c r="F103" s="21">
        <f t="shared" si="20"/>
        <v>0.9841861111111111</v>
      </c>
      <c r="G103" s="16">
        <f>G104+G105</f>
        <v>0</v>
      </c>
      <c r="H103" s="16">
        <f>H104+H105</f>
        <v>670000</v>
      </c>
      <c r="I103" s="16">
        <v>527649</v>
      </c>
      <c r="J103" s="21">
        <f t="shared" si="21"/>
        <v>0.7875358208955224</v>
      </c>
      <c r="K103" s="16">
        <f aca="true" t="shared" si="25" ref="K103:Q103">K104+K105</f>
        <v>0</v>
      </c>
      <c r="L103" s="16">
        <f t="shared" si="25"/>
        <v>678000</v>
      </c>
      <c r="M103" s="16">
        <v>331203</v>
      </c>
      <c r="N103" s="126">
        <f t="shared" si="16"/>
        <v>0.4885</v>
      </c>
      <c r="O103" s="16">
        <f t="shared" si="25"/>
        <v>0</v>
      </c>
      <c r="P103" s="16">
        <f t="shared" si="25"/>
        <v>0</v>
      </c>
      <c r="Q103" s="16">
        <f t="shared" si="25"/>
        <v>0</v>
      </c>
      <c r="R103" s="124">
        <f t="shared" si="17"/>
        <v>678000</v>
      </c>
      <c r="S103" s="100">
        <f t="shared" si="18"/>
        <v>2.0470829068577276</v>
      </c>
      <c r="T103" s="101">
        <f t="shared" si="19"/>
        <v>346797</v>
      </c>
    </row>
    <row r="104" spans="1:21" ht="15.75">
      <c r="A104" s="10" t="s">
        <v>88</v>
      </c>
      <c r="B104" s="5">
        <v>1370000</v>
      </c>
      <c r="C104" s="5">
        <v>1359614</v>
      </c>
      <c r="D104" s="6">
        <f t="shared" si="23"/>
        <v>0.9924189781021898</v>
      </c>
      <c r="E104" s="5"/>
      <c r="F104" s="6">
        <f t="shared" si="20"/>
        <v>0.9924189781021898</v>
      </c>
      <c r="G104" s="5"/>
      <c r="H104" s="5">
        <v>600000</v>
      </c>
      <c r="I104" s="5"/>
      <c r="J104" s="6">
        <f t="shared" si="21"/>
        <v>0</v>
      </c>
      <c r="K104" s="5"/>
      <c r="L104" s="5">
        <v>636000</v>
      </c>
      <c r="M104" s="5">
        <v>309155</v>
      </c>
      <c r="N104" s="125">
        <f t="shared" si="16"/>
        <v>0.48609276729559747</v>
      </c>
      <c r="O104" s="5"/>
      <c r="P104" s="5"/>
      <c r="Q104" s="5"/>
      <c r="R104" s="123">
        <f t="shared" si="17"/>
        <v>636000</v>
      </c>
      <c r="S104" s="96">
        <f t="shared" si="18"/>
        <v>2.0572204881046723</v>
      </c>
      <c r="T104" s="97">
        <f t="shared" si="19"/>
        <v>326845</v>
      </c>
      <c r="U104" s="113"/>
    </row>
    <row r="105" spans="1:20" ht="15.75">
      <c r="A105" s="10" t="s">
        <v>44</v>
      </c>
      <c r="B105" s="5">
        <v>70000</v>
      </c>
      <c r="C105" s="5">
        <v>57614</v>
      </c>
      <c r="D105" s="6">
        <f t="shared" si="23"/>
        <v>0.8230571428571428</v>
      </c>
      <c r="E105" s="5"/>
      <c r="F105" s="6">
        <f t="shared" si="20"/>
        <v>0.8230571428571428</v>
      </c>
      <c r="G105" s="5"/>
      <c r="H105" s="5">
        <v>70000</v>
      </c>
      <c r="I105" s="5"/>
      <c r="J105" s="6">
        <f t="shared" si="21"/>
        <v>0</v>
      </c>
      <c r="K105" s="5"/>
      <c r="L105" s="5">
        <v>42000</v>
      </c>
      <c r="M105" s="5">
        <v>22048</v>
      </c>
      <c r="N105" s="125">
        <f t="shared" si="16"/>
        <v>0.524952380952381</v>
      </c>
      <c r="O105" s="5"/>
      <c r="P105" s="5"/>
      <c r="Q105" s="5"/>
      <c r="R105" s="123">
        <f t="shared" si="17"/>
        <v>42000</v>
      </c>
      <c r="S105" s="96">
        <f t="shared" si="18"/>
        <v>1.9049346879535558</v>
      </c>
      <c r="T105" s="97">
        <f t="shared" si="19"/>
        <v>19952</v>
      </c>
    </row>
    <row r="106" spans="1:20" ht="15.75" hidden="1">
      <c r="A106" s="17" t="s">
        <v>4</v>
      </c>
      <c r="B106" s="16" t="e">
        <f>#REF!+A106</f>
        <v>#REF!</v>
      </c>
      <c r="C106" s="16"/>
      <c r="D106" s="6" t="e">
        <f t="shared" si="23"/>
        <v>#REF!</v>
      </c>
      <c r="E106" s="5"/>
      <c r="F106" s="6" t="e">
        <f t="shared" si="20"/>
        <v>#REF!</v>
      </c>
      <c r="G106" s="5"/>
      <c r="H106" s="5" t="e">
        <f>B106+G106</f>
        <v>#REF!</v>
      </c>
      <c r="I106" s="5"/>
      <c r="J106" s="6" t="e">
        <f t="shared" si="21"/>
        <v>#REF!</v>
      </c>
      <c r="K106" s="5"/>
      <c r="L106" s="5" t="e">
        <f>H106+K106</f>
        <v>#REF!</v>
      </c>
      <c r="M106" s="5"/>
      <c r="N106" s="94" t="e">
        <f t="shared" si="16"/>
        <v>#REF!</v>
      </c>
      <c r="O106" s="5"/>
      <c r="P106" s="5"/>
      <c r="Q106" s="5"/>
      <c r="R106" s="95" t="e">
        <f t="shared" si="17"/>
        <v>#REF!</v>
      </c>
      <c r="S106" s="96" t="e">
        <f t="shared" si="18"/>
        <v>#REF!</v>
      </c>
      <c r="T106" s="97" t="e">
        <f t="shared" si="19"/>
        <v>#REF!</v>
      </c>
    </row>
    <row r="107" spans="1:20" ht="15.75">
      <c r="A107" s="107" t="s">
        <v>32</v>
      </c>
      <c r="B107" s="101"/>
      <c r="C107" s="101"/>
      <c r="D107" s="100"/>
      <c r="E107" s="101"/>
      <c r="F107" s="100" t="e">
        <f t="shared" si="20"/>
        <v>#DIV/0!</v>
      </c>
      <c r="G107" s="101"/>
      <c r="H107" s="101">
        <f>B107+G107</f>
        <v>0</v>
      </c>
      <c r="I107" s="101">
        <v>-4804</v>
      </c>
      <c r="J107" s="100"/>
      <c r="K107" s="101"/>
      <c r="L107" s="101">
        <f>H107+K107</f>
        <v>0</v>
      </c>
      <c r="M107" s="101">
        <v>-64721</v>
      </c>
      <c r="N107" s="126"/>
      <c r="O107" s="101"/>
      <c r="P107" s="101"/>
      <c r="Q107" s="101"/>
      <c r="R107" s="124">
        <f t="shared" si="17"/>
        <v>0</v>
      </c>
      <c r="S107" s="100"/>
      <c r="T107" s="101">
        <f t="shared" si="19"/>
        <v>64721</v>
      </c>
    </row>
    <row r="108" spans="1:20" ht="15.75">
      <c r="A108" s="11" t="s">
        <v>7</v>
      </c>
      <c r="B108" s="12">
        <f>B109+B111+B110+B112+B116+B122+B115</f>
        <v>96925014</v>
      </c>
      <c r="C108" s="12">
        <f>C109+C111+C110+C112+C116+C122+C115</f>
        <v>96092373</v>
      </c>
      <c r="D108" s="14">
        <f>C108/B108</f>
        <v>0.9914094312124628</v>
      </c>
      <c r="E108" s="12">
        <f>E109+E110+E111+E112+E116</f>
        <v>0</v>
      </c>
      <c r="F108" s="14">
        <f t="shared" si="20"/>
        <v>0.9914094312124628</v>
      </c>
      <c r="G108" s="12">
        <f>G109+G111+G116+G122+G115</f>
        <v>0</v>
      </c>
      <c r="H108" s="12">
        <f>H109+H111+H116+H122+H115</f>
        <v>114884576</v>
      </c>
      <c r="I108" s="12">
        <f>I109+I111+I116+I122+I115+I121</f>
        <v>98387576</v>
      </c>
      <c r="J108" s="14">
        <f aca="true" t="shared" si="26" ref="J108:J114">I108/H108</f>
        <v>0.856403700353997</v>
      </c>
      <c r="K108" s="12">
        <f>K109+K111+K115+K116+K121+K122</f>
        <v>150000</v>
      </c>
      <c r="L108" s="12">
        <f>L109+L111+L116+L121+L122+L120</f>
        <v>24237000</v>
      </c>
      <c r="M108" s="12">
        <f>M109+M111+M116+M121+M122+M120</f>
        <v>14003963</v>
      </c>
      <c r="N108" s="94">
        <f t="shared" si="16"/>
        <v>0.5777927548789041</v>
      </c>
      <c r="O108" s="12">
        <f>O109+O111+O116+O121+O122+O120</f>
        <v>640900</v>
      </c>
      <c r="P108" s="12">
        <f>P109+P111+P116+P121+P122+P120</f>
        <v>0</v>
      </c>
      <c r="Q108" s="12">
        <f>Q109+Q111+Q116+Q121+Q122+Q120</f>
        <v>0</v>
      </c>
      <c r="R108" s="95">
        <f t="shared" si="17"/>
        <v>24877900</v>
      </c>
      <c r="S108" s="98">
        <f t="shared" si="18"/>
        <v>1.7764899835853607</v>
      </c>
      <c r="T108" s="99">
        <f t="shared" si="19"/>
        <v>10873937</v>
      </c>
    </row>
    <row r="109" spans="1:20" ht="15.75">
      <c r="A109" s="10" t="s">
        <v>2</v>
      </c>
      <c r="B109" s="5">
        <v>80655930</v>
      </c>
      <c r="C109" s="5">
        <v>80283802</v>
      </c>
      <c r="D109" s="6">
        <f>C109/B109</f>
        <v>0.9953862288860844</v>
      </c>
      <c r="E109" s="5"/>
      <c r="F109" s="6">
        <f t="shared" si="20"/>
        <v>0.9953862288860844</v>
      </c>
      <c r="G109" s="5"/>
      <c r="H109" s="5">
        <v>97830200</v>
      </c>
      <c r="I109" s="5">
        <v>85988560</v>
      </c>
      <c r="J109" s="6">
        <f t="shared" si="26"/>
        <v>0.8789572136211518</v>
      </c>
      <c r="K109" s="5"/>
      <c r="L109" s="5">
        <v>0</v>
      </c>
      <c r="M109" s="5"/>
      <c r="N109" s="125"/>
      <c r="O109" s="5"/>
      <c r="P109" s="5"/>
      <c r="Q109" s="5"/>
      <c r="R109" s="123">
        <f t="shared" si="17"/>
        <v>0</v>
      </c>
      <c r="S109" s="96"/>
      <c r="T109" s="97">
        <f t="shared" si="19"/>
        <v>0</v>
      </c>
    </row>
    <row r="110" spans="1:20" ht="15.75" hidden="1">
      <c r="A110" s="10" t="s">
        <v>144</v>
      </c>
      <c r="B110" s="18">
        <v>0</v>
      </c>
      <c r="C110" s="5"/>
      <c r="D110" s="6"/>
      <c r="E110" s="5"/>
      <c r="F110" s="6"/>
      <c r="G110" s="5"/>
      <c r="H110" s="5"/>
      <c r="I110" s="5"/>
      <c r="J110" s="6" t="e">
        <f t="shared" si="26"/>
        <v>#DIV/0!</v>
      </c>
      <c r="K110" s="5"/>
      <c r="L110" s="5"/>
      <c r="M110" s="5"/>
      <c r="N110" s="125" t="e">
        <f t="shared" si="16"/>
        <v>#DIV/0!</v>
      </c>
      <c r="O110" s="5"/>
      <c r="P110" s="5"/>
      <c r="Q110" s="5"/>
      <c r="R110" s="123">
        <f t="shared" si="17"/>
        <v>0</v>
      </c>
      <c r="S110" s="96" t="e">
        <f t="shared" si="18"/>
        <v>#DIV/0!</v>
      </c>
      <c r="T110" s="97">
        <f t="shared" si="19"/>
        <v>0</v>
      </c>
    </row>
    <row r="111" spans="1:20" ht="15.75">
      <c r="A111" s="10" t="s">
        <v>3</v>
      </c>
      <c r="B111" s="18">
        <v>15448084</v>
      </c>
      <c r="C111" s="5">
        <v>15106515</v>
      </c>
      <c r="D111" s="6">
        <f>C111/B111</f>
        <v>0.9778892320885878</v>
      </c>
      <c r="E111" s="5"/>
      <c r="F111" s="6">
        <f>C111/B111</f>
        <v>0.9778892320885878</v>
      </c>
      <c r="G111" s="5"/>
      <c r="H111" s="5">
        <v>15585076</v>
      </c>
      <c r="I111" s="5">
        <v>11749312</v>
      </c>
      <c r="J111" s="6">
        <f t="shared" si="26"/>
        <v>0.7538822396502911</v>
      </c>
      <c r="K111" s="5">
        <v>150000</v>
      </c>
      <c r="L111" s="5">
        <v>20600000</v>
      </c>
      <c r="M111" s="5">
        <v>10986375</v>
      </c>
      <c r="N111" s="125">
        <f t="shared" si="16"/>
        <v>0.5333191747572815</v>
      </c>
      <c r="O111" s="5">
        <f>140900+500000</f>
        <v>640900</v>
      </c>
      <c r="P111" s="5"/>
      <c r="Q111" s="5"/>
      <c r="R111" s="123">
        <f t="shared" si="17"/>
        <v>21240900</v>
      </c>
      <c r="S111" s="96">
        <f t="shared" si="18"/>
        <v>1.933385670887804</v>
      </c>
      <c r="T111" s="97">
        <f t="shared" si="19"/>
        <v>10254525</v>
      </c>
    </row>
    <row r="112" spans="1:20" ht="0.75" customHeight="1">
      <c r="A112" s="10" t="s">
        <v>56</v>
      </c>
      <c r="B112" s="5">
        <v>0</v>
      </c>
      <c r="C112" s="5"/>
      <c r="D112" s="6"/>
      <c r="E112" s="5"/>
      <c r="F112" s="6" t="e">
        <f>C112/B112</f>
        <v>#DIV/0!</v>
      </c>
      <c r="G112" s="5"/>
      <c r="H112" s="5"/>
      <c r="I112" s="5"/>
      <c r="J112" s="6" t="e">
        <f t="shared" si="26"/>
        <v>#DIV/0!</v>
      </c>
      <c r="K112" s="5"/>
      <c r="L112" s="5"/>
      <c r="M112" s="5"/>
      <c r="N112" s="125" t="e">
        <f t="shared" si="16"/>
        <v>#DIV/0!</v>
      </c>
      <c r="O112" s="5"/>
      <c r="P112" s="5"/>
      <c r="Q112" s="5"/>
      <c r="R112" s="123">
        <f t="shared" si="17"/>
        <v>0</v>
      </c>
      <c r="S112" s="96" t="e">
        <f t="shared" si="18"/>
        <v>#DIV/0!</v>
      </c>
      <c r="T112" s="97">
        <f t="shared" si="19"/>
        <v>0</v>
      </c>
    </row>
    <row r="113" spans="1:20" ht="15.75" hidden="1">
      <c r="A113" s="10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5" t="e">
        <f t="shared" si="16"/>
        <v>#DIV/0!</v>
      </c>
      <c r="O113" s="5"/>
      <c r="P113" s="5"/>
      <c r="Q113" s="5"/>
      <c r="R113" s="123">
        <f t="shared" si="17"/>
        <v>0</v>
      </c>
      <c r="S113" s="96" t="e">
        <f t="shared" si="18"/>
        <v>#DIV/0!</v>
      </c>
      <c r="T113" s="97">
        <f t="shared" si="19"/>
        <v>0</v>
      </c>
    </row>
    <row r="114" spans="1:20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5" t="e">
        <f t="shared" si="16"/>
        <v>#DIV/0!</v>
      </c>
      <c r="O114" s="5"/>
      <c r="P114" s="5"/>
      <c r="Q114" s="5"/>
      <c r="R114" s="123">
        <f t="shared" si="17"/>
        <v>0</v>
      </c>
      <c r="S114" s="96" t="e">
        <f t="shared" si="18"/>
        <v>#DIV/0!</v>
      </c>
      <c r="T114" s="97">
        <f t="shared" si="19"/>
        <v>0</v>
      </c>
    </row>
    <row r="115" spans="1:20" ht="30.75" hidden="1">
      <c r="A115" s="41" t="s">
        <v>129</v>
      </c>
      <c r="B115" s="5">
        <v>0</v>
      </c>
      <c r="C115" s="5">
        <v>0</v>
      </c>
      <c r="D115" s="6"/>
      <c r="E115" s="5"/>
      <c r="F115" s="6"/>
      <c r="G115" s="5"/>
      <c r="H115" s="5"/>
      <c r="I115" s="5"/>
      <c r="J115" s="6"/>
      <c r="K115" s="5"/>
      <c r="L115" s="5"/>
      <c r="M115" s="5"/>
      <c r="N115" s="125" t="e">
        <f t="shared" si="16"/>
        <v>#DIV/0!</v>
      </c>
      <c r="O115" s="5"/>
      <c r="P115" s="5"/>
      <c r="Q115" s="5"/>
      <c r="R115" s="123">
        <f t="shared" si="17"/>
        <v>0</v>
      </c>
      <c r="S115" s="96" t="e">
        <f t="shared" si="18"/>
        <v>#DIV/0!</v>
      </c>
      <c r="T115" s="97">
        <f t="shared" si="19"/>
        <v>0</v>
      </c>
    </row>
    <row r="116" spans="1:20" ht="15.75">
      <c r="A116" s="10" t="s">
        <v>15</v>
      </c>
      <c r="B116" s="5">
        <v>300000</v>
      </c>
      <c r="C116" s="5">
        <v>246524</v>
      </c>
      <c r="D116" s="6">
        <f aca="true" t="shared" si="27" ref="D116:D121">C116/B116</f>
        <v>0.8217466666666666</v>
      </c>
      <c r="E116" s="5"/>
      <c r="F116" s="6">
        <f aca="true" t="shared" si="28" ref="F116:F121">C116/B116</f>
        <v>0.8217466666666666</v>
      </c>
      <c r="G116" s="5"/>
      <c r="H116" s="5">
        <v>478000</v>
      </c>
      <c r="I116" s="5">
        <v>284830</v>
      </c>
      <c r="J116" s="6">
        <f>I116/H116</f>
        <v>0.5958786610878661</v>
      </c>
      <c r="K116" s="5"/>
      <c r="L116" s="5">
        <v>2485000</v>
      </c>
      <c r="M116" s="5">
        <v>2281017</v>
      </c>
      <c r="N116" s="125">
        <f t="shared" si="16"/>
        <v>0.9179142857142857</v>
      </c>
      <c r="O116" s="5"/>
      <c r="P116" s="5"/>
      <c r="Q116" s="5"/>
      <c r="R116" s="123">
        <f t="shared" si="17"/>
        <v>2485000</v>
      </c>
      <c r="S116" s="96">
        <f t="shared" si="18"/>
        <v>1.0894263392162356</v>
      </c>
      <c r="T116" s="97">
        <f t="shared" si="19"/>
        <v>203983</v>
      </c>
    </row>
    <row r="117" spans="1:20" ht="0.75" customHeight="1">
      <c r="A117" s="17" t="s">
        <v>4</v>
      </c>
      <c r="B117" s="16" t="e">
        <v>#REF!</v>
      </c>
      <c r="C117" s="16"/>
      <c r="D117" s="6" t="e">
        <f t="shared" si="27"/>
        <v>#REF!</v>
      </c>
      <c r="E117" s="5"/>
      <c r="F117" s="6" t="e">
        <f t="shared" si="28"/>
        <v>#REF!</v>
      </c>
      <c r="G117" s="5"/>
      <c r="H117" s="5"/>
      <c r="I117" s="5"/>
      <c r="J117" s="6" t="e">
        <f>I117/H117</f>
        <v>#DIV/0!</v>
      </c>
      <c r="K117" s="5"/>
      <c r="L117" s="5"/>
      <c r="M117" s="5"/>
      <c r="N117" s="125" t="e">
        <f t="shared" si="16"/>
        <v>#DIV/0!</v>
      </c>
      <c r="O117" s="5"/>
      <c r="P117" s="5"/>
      <c r="Q117" s="5"/>
      <c r="R117" s="123">
        <f t="shared" si="17"/>
        <v>0</v>
      </c>
      <c r="S117" s="96" t="e">
        <f t="shared" si="18"/>
        <v>#DIV/0!</v>
      </c>
      <c r="T117" s="97">
        <f t="shared" si="19"/>
        <v>0</v>
      </c>
    </row>
    <row r="118" spans="1:20" ht="15.75" hidden="1">
      <c r="A118" s="10" t="s">
        <v>66</v>
      </c>
      <c r="B118" s="5" t="e">
        <v>#REF!</v>
      </c>
      <c r="C118" s="5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5" t="e">
        <f t="shared" si="16"/>
        <v>#DIV/0!</v>
      </c>
      <c r="O118" s="5"/>
      <c r="P118" s="5"/>
      <c r="Q118" s="5"/>
      <c r="R118" s="123">
        <f t="shared" si="17"/>
        <v>0</v>
      </c>
      <c r="S118" s="96" t="e">
        <f t="shared" si="18"/>
        <v>#DIV/0!</v>
      </c>
      <c r="T118" s="97">
        <f t="shared" si="19"/>
        <v>0</v>
      </c>
    </row>
    <row r="119" spans="1:20" ht="15.75" hidden="1">
      <c r="A119" s="10"/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5" t="e">
        <f t="shared" si="16"/>
        <v>#DIV/0!</v>
      </c>
      <c r="O119" s="5"/>
      <c r="P119" s="5"/>
      <c r="Q119" s="5"/>
      <c r="R119" s="123">
        <f t="shared" si="17"/>
        <v>0</v>
      </c>
      <c r="S119" s="96" t="e">
        <f t="shared" si="18"/>
        <v>#DIV/0!</v>
      </c>
      <c r="T119" s="97">
        <f t="shared" si="19"/>
        <v>0</v>
      </c>
    </row>
    <row r="120" spans="1:20" ht="15.75">
      <c r="A120" s="10" t="s">
        <v>148</v>
      </c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>
        <v>432000</v>
      </c>
      <c r="M120" s="5">
        <v>313000</v>
      </c>
      <c r="N120" s="125">
        <f t="shared" si="16"/>
        <v>0.7245370370370371</v>
      </c>
      <c r="O120" s="5"/>
      <c r="P120" s="5"/>
      <c r="Q120" s="5"/>
      <c r="R120" s="123">
        <f t="shared" si="17"/>
        <v>432000</v>
      </c>
      <c r="S120" s="96">
        <f t="shared" si="18"/>
        <v>1.3801916932907348</v>
      </c>
      <c r="T120" s="97">
        <f t="shared" si="19"/>
        <v>119000</v>
      </c>
    </row>
    <row r="121" spans="1:23" ht="15.75">
      <c r="A121" s="107" t="s">
        <v>32</v>
      </c>
      <c r="B121" s="101" t="e">
        <v>#REF!</v>
      </c>
      <c r="C121" s="101"/>
      <c r="D121" s="100" t="e">
        <f t="shared" si="27"/>
        <v>#REF!</v>
      </c>
      <c r="E121" s="101"/>
      <c r="F121" s="100" t="e">
        <f t="shared" si="28"/>
        <v>#REF!</v>
      </c>
      <c r="G121" s="101"/>
      <c r="H121" s="101"/>
      <c r="I121" s="101">
        <v>-6341</v>
      </c>
      <c r="J121" s="100"/>
      <c r="K121" s="101"/>
      <c r="L121" s="101"/>
      <c r="M121" s="101"/>
      <c r="N121" s="126"/>
      <c r="O121" s="101"/>
      <c r="P121" s="101"/>
      <c r="Q121" s="101"/>
      <c r="R121" s="124">
        <f t="shared" si="17"/>
        <v>0</v>
      </c>
      <c r="S121" s="100"/>
      <c r="T121" s="101">
        <f t="shared" si="19"/>
        <v>0</v>
      </c>
      <c r="W121" s="137"/>
    </row>
    <row r="122" spans="1:20" ht="15.75">
      <c r="A122" s="10" t="s">
        <v>154</v>
      </c>
      <c r="B122" s="5">
        <v>521000</v>
      </c>
      <c r="C122" s="5">
        <v>455532</v>
      </c>
      <c r="D122" s="6"/>
      <c r="E122" s="5"/>
      <c r="F122" s="6"/>
      <c r="G122" s="5"/>
      <c r="H122" s="5">
        <v>991300</v>
      </c>
      <c r="I122" s="5">
        <v>371215</v>
      </c>
      <c r="J122" s="6">
        <f>I122/H122</f>
        <v>0.3744729143548875</v>
      </c>
      <c r="K122" s="5"/>
      <c r="L122" s="5">
        <v>720000</v>
      </c>
      <c r="M122" s="5">
        <v>423571</v>
      </c>
      <c r="N122" s="125">
        <f t="shared" si="16"/>
        <v>0.5882930555555556</v>
      </c>
      <c r="O122" s="5"/>
      <c r="P122" s="5"/>
      <c r="Q122" s="5"/>
      <c r="R122" s="123">
        <f t="shared" si="17"/>
        <v>720000</v>
      </c>
      <c r="S122" s="96">
        <f t="shared" si="18"/>
        <v>1.6998330858344881</v>
      </c>
      <c r="T122" s="97">
        <f t="shared" si="19"/>
        <v>296429</v>
      </c>
    </row>
    <row r="123" spans="1:20" ht="15.75">
      <c r="A123" s="11" t="s">
        <v>11</v>
      </c>
      <c r="B123" s="12">
        <f>B124+B126+B129+B130</f>
        <v>2303000</v>
      </c>
      <c r="C123" s="12">
        <f>C124+C126+C130+C129</f>
        <v>2124052</v>
      </c>
      <c r="D123" s="14">
        <f>C123/B123</f>
        <v>0.9222978723404255</v>
      </c>
      <c r="E123" s="12">
        <f>E124+E126+E129</f>
        <v>0</v>
      </c>
      <c r="F123" s="14">
        <f>C123/B123</f>
        <v>0.9222978723404255</v>
      </c>
      <c r="G123" s="12">
        <f>G124+G126+G129+G130</f>
        <v>0</v>
      </c>
      <c r="H123" s="12">
        <f>H124+H126+H130</f>
        <v>2615000</v>
      </c>
      <c r="I123" s="12">
        <f>I124+I126+I130</f>
        <v>2329011</v>
      </c>
      <c r="J123" s="14">
        <f>I123/H123</f>
        <v>0.8906351816443595</v>
      </c>
      <c r="K123" s="12">
        <f>K124+K126</f>
        <v>0</v>
      </c>
      <c r="L123" s="12">
        <f>L124+L125+L126+L128</f>
        <v>8394000</v>
      </c>
      <c r="M123" s="12">
        <f>M124+M125+M126+M128</f>
        <v>5463455</v>
      </c>
      <c r="N123" s="94">
        <f t="shared" si="16"/>
        <v>0.6508762211103168</v>
      </c>
      <c r="O123" s="12">
        <f>O124+O125+O126+O128</f>
        <v>0</v>
      </c>
      <c r="P123" s="12">
        <f>P124+P125+P126+P128</f>
        <v>0</v>
      </c>
      <c r="Q123" s="12">
        <f>Q124+Q125+Q126+Q128</f>
        <v>0</v>
      </c>
      <c r="R123" s="95">
        <f t="shared" si="17"/>
        <v>8394000</v>
      </c>
      <c r="S123" s="98">
        <f t="shared" si="18"/>
        <v>1.5363904342581756</v>
      </c>
      <c r="T123" s="99">
        <f t="shared" si="19"/>
        <v>2930545</v>
      </c>
    </row>
    <row r="124" spans="1:21" ht="15.75">
      <c r="A124" s="10" t="s">
        <v>170</v>
      </c>
      <c r="B124" s="5">
        <v>2213000</v>
      </c>
      <c r="C124" s="5">
        <v>2036568</v>
      </c>
      <c r="D124" s="6">
        <f>C124/B124</f>
        <v>0.9202747401717126</v>
      </c>
      <c r="E124" s="5"/>
      <c r="F124" s="6">
        <f>C124/B124</f>
        <v>0.9202747401717126</v>
      </c>
      <c r="G124" s="5"/>
      <c r="H124" s="5">
        <v>2515000</v>
      </c>
      <c r="I124" s="5">
        <v>2254994</v>
      </c>
      <c r="J124" s="6">
        <f>I124/H124</f>
        <v>0.8966178926441352</v>
      </c>
      <c r="K124" s="5"/>
      <c r="L124" s="5">
        <v>4684000</v>
      </c>
      <c r="M124" s="5">
        <v>3727763</v>
      </c>
      <c r="N124" s="125">
        <f t="shared" si="16"/>
        <v>0.795850341588386</v>
      </c>
      <c r="O124" s="5"/>
      <c r="P124" s="5"/>
      <c r="Q124" s="5"/>
      <c r="R124" s="123">
        <f t="shared" si="17"/>
        <v>4684000</v>
      </c>
      <c r="S124" s="96">
        <f t="shared" si="18"/>
        <v>1.2565176487882947</v>
      </c>
      <c r="T124" s="97">
        <f t="shared" si="19"/>
        <v>956237</v>
      </c>
      <c r="U124" s="106"/>
    </row>
    <row r="125" spans="1:21" ht="15.75">
      <c r="A125" s="10" t="s">
        <v>171</v>
      </c>
      <c r="B125" s="5"/>
      <c r="C125" s="5"/>
      <c r="D125" s="6"/>
      <c r="E125" s="5"/>
      <c r="F125" s="6"/>
      <c r="G125" s="5"/>
      <c r="H125" s="5"/>
      <c r="I125" s="5"/>
      <c r="J125" s="6"/>
      <c r="K125" s="5"/>
      <c r="L125" s="5">
        <v>30000</v>
      </c>
      <c r="M125" s="5">
        <v>18331</v>
      </c>
      <c r="N125" s="125">
        <f t="shared" si="16"/>
        <v>0.6110333333333333</v>
      </c>
      <c r="O125" s="5"/>
      <c r="P125" s="5"/>
      <c r="Q125" s="5"/>
      <c r="R125" s="123">
        <f t="shared" si="17"/>
        <v>30000</v>
      </c>
      <c r="S125" s="96">
        <f t="shared" si="18"/>
        <v>1.6365719273362065</v>
      </c>
      <c r="T125" s="97">
        <f t="shared" si="19"/>
        <v>11669</v>
      </c>
      <c r="U125" s="106"/>
    </row>
    <row r="126" spans="1:21" ht="15.75">
      <c r="A126" s="10" t="s">
        <v>119</v>
      </c>
      <c r="B126" s="5">
        <v>90000</v>
      </c>
      <c r="C126" s="5">
        <v>87484</v>
      </c>
      <c r="D126" s="6">
        <f>C126/B126</f>
        <v>0.9720444444444445</v>
      </c>
      <c r="E126" s="5"/>
      <c r="F126" s="6">
        <f aca="true" t="shared" si="29" ref="F126:F132">C126/B126</f>
        <v>0.9720444444444445</v>
      </c>
      <c r="G126" s="5"/>
      <c r="H126" s="5">
        <v>100000</v>
      </c>
      <c r="I126" s="5">
        <v>74017</v>
      </c>
      <c r="J126" s="6">
        <f aca="true" t="shared" si="30" ref="J126:J136">I126/H126</f>
        <v>0.74017</v>
      </c>
      <c r="K126" s="5"/>
      <c r="L126" s="5">
        <v>130000</v>
      </c>
      <c r="M126" s="5">
        <v>18331</v>
      </c>
      <c r="N126" s="125">
        <f t="shared" si="16"/>
        <v>0.1410076923076923</v>
      </c>
      <c r="O126" s="5"/>
      <c r="P126" s="5"/>
      <c r="Q126" s="5"/>
      <c r="R126" s="123">
        <f t="shared" si="17"/>
        <v>130000</v>
      </c>
      <c r="S126" s="96">
        <f t="shared" si="18"/>
        <v>7.091811685123561</v>
      </c>
      <c r="T126" s="97">
        <f t="shared" si="19"/>
        <v>111669</v>
      </c>
      <c r="U126" s="106"/>
    </row>
    <row r="127" spans="1:20" ht="15.75" hidden="1">
      <c r="A127" s="10" t="s">
        <v>42</v>
      </c>
      <c r="B127" s="5" t="e">
        <v>#REF!</v>
      </c>
      <c r="C127" s="5"/>
      <c r="D127" s="6" t="e">
        <f>C127/B127</f>
        <v>#REF!</v>
      </c>
      <c r="E127" s="5"/>
      <c r="F127" s="6" t="e">
        <f t="shared" si="29"/>
        <v>#REF!</v>
      </c>
      <c r="G127" s="5"/>
      <c r="H127" s="5" t="e">
        <f>B127+G127</f>
        <v>#REF!</v>
      </c>
      <c r="I127" s="5"/>
      <c r="J127" s="14" t="e">
        <f t="shared" si="30"/>
        <v>#REF!</v>
      </c>
      <c r="K127" s="5"/>
      <c r="L127" s="12" t="e">
        <f>H127+K127</f>
        <v>#REF!</v>
      </c>
      <c r="M127" s="138"/>
      <c r="N127" s="94" t="e">
        <f t="shared" si="16"/>
        <v>#REF!</v>
      </c>
      <c r="O127" s="12"/>
      <c r="P127" s="12"/>
      <c r="Q127" s="12"/>
      <c r="R127" s="95" t="e">
        <f t="shared" si="17"/>
        <v>#REF!</v>
      </c>
      <c r="S127" s="98" t="e">
        <f t="shared" si="18"/>
        <v>#REF!</v>
      </c>
      <c r="T127" s="99" t="e">
        <f t="shared" si="19"/>
        <v>#REF!</v>
      </c>
    </row>
    <row r="128" spans="1:20" ht="15.75">
      <c r="A128" s="107" t="s">
        <v>168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29"/>
        <v>#REF!</v>
      </c>
      <c r="G128" s="101"/>
      <c r="H128" s="101" t="e">
        <f>B128+G128</f>
        <v>#REF!</v>
      </c>
      <c r="I128" s="101"/>
      <c r="J128" s="100" t="e">
        <f t="shared" si="30"/>
        <v>#REF!</v>
      </c>
      <c r="K128" s="101"/>
      <c r="L128" s="101">
        <f>L129+L130</f>
        <v>3550000</v>
      </c>
      <c r="M128" s="101">
        <f>M129+M130</f>
        <v>1699030</v>
      </c>
      <c r="N128" s="126">
        <f t="shared" si="16"/>
        <v>0.4786</v>
      </c>
      <c r="O128" s="101">
        <f>O129+O130</f>
        <v>0</v>
      </c>
      <c r="P128" s="101">
        <f>P129+P130</f>
        <v>0</v>
      </c>
      <c r="Q128" s="101">
        <f>Q129+Q130</f>
        <v>0</v>
      </c>
      <c r="R128" s="124">
        <f t="shared" si="17"/>
        <v>3550000</v>
      </c>
      <c r="S128" s="100"/>
      <c r="T128" s="101">
        <f t="shared" si="19"/>
        <v>1850970</v>
      </c>
    </row>
    <row r="129" spans="1:20" ht="15.75">
      <c r="A129" s="118" t="s">
        <v>2</v>
      </c>
      <c r="B129" s="119">
        <v>0</v>
      </c>
      <c r="C129" s="119"/>
      <c r="D129" s="120"/>
      <c r="E129" s="119"/>
      <c r="F129" s="120" t="e">
        <f t="shared" si="29"/>
        <v>#DIV/0!</v>
      </c>
      <c r="G129" s="119"/>
      <c r="H129" s="119">
        <f>B129+G129</f>
        <v>0</v>
      </c>
      <c r="I129" s="119"/>
      <c r="J129" s="120" t="e">
        <f t="shared" si="30"/>
        <v>#DIV/0!</v>
      </c>
      <c r="K129" s="119"/>
      <c r="L129" s="119">
        <v>3000000</v>
      </c>
      <c r="M129" s="119">
        <v>1340427</v>
      </c>
      <c r="N129" s="125">
        <f t="shared" si="16"/>
        <v>0.446809</v>
      </c>
      <c r="O129" s="119"/>
      <c r="P129" s="119"/>
      <c r="Q129" s="119"/>
      <c r="R129" s="123">
        <f t="shared" si="17"/>
        <v>3000000</v>
      </c>
      <c r="S129" s="120"/>
      <c r="T129" s="119">
        <f t="shared" si="19"/>
        <v>1659573</v>
      </c>
    </row>
    <row r="130" spans="1:20" ht="15.75">
      <c r="A130" s="118" t="s">
        <v>169</v>
      </c>
      <c r="B130" s="119"/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550000</v>
      </c>
      <c r="M130" s="119">
        <v>358603</v>
      </c>
      <c r="N130" s="125">
        <f t="shared" si="16"/>
        <v>0.6520054545454546</v>
      </c>
      <c r="O130" s="119"/>
      <c r="P130" s="119"/>
      <c r="Q130" s="119"/>
      <c r="R130" s="123">
        <f t="shared" si="17"/>
        <v>550000</v>
      </c>
      <c r="S130" s="120"/>
      <c r="T130" s="119">
        <f t="shared" si="19"/>
        <v>191397</v>
      </c>
    </row>
    <row r="131" spans="1:20" ht="15.75">
      <c r="A131" s="11" t="s">
        <v>8</v>
      </c>
      <c r="B131" s="12">
        <f>B132+B138+B148+B146+B149</f>
        <v>20123865</v>
      </c>
      <c r="C131" s="12">
        <f>C132+C138+C147+C146+C148</f>
        <v>21247863</v>
      </c>
      <c r="D131" s="14">
        <f>C131/B131</f>
        <v>1.055853982323972</v>
      </c>
      <c r="E131" s="12">
        <f>E132+E138+E148+E146</f>
        <v>0</v>
      </c>
      <c r="F131" s="14">
        <f t="shared" si="29"/>
        <v>1.055853982323972</v>
      </c>
      <c r="G131" s="12">
        <f>G132+G138+G146+G148+G149</f>
        <v>0</v>
      </c>
      <c r="H131" s="12">
        <f>H132+H138+H146+H148+H147</f>
        <v>26336500</v>
      </c>
      <c r="I131" s="12">
        <f>I132+I138+I146+I148+I147</f>
        <v>23730233</v>
      </c>
      <c r="J131" s="14">
        <f t="shared" si="30"/>
        <v>0.9010397357279821</v>
      </c>
      <c r="K131" s="12">
        <f>K132+K138+K146+K147+K148</f>
        <v>0</v>
      </c>
      <c r="L131" s="12">
        <f>L132+L138+L146+L147+L148+L144</f>
        <v>31730000</v>
      </c>
      <c r="M131" s="12">
        <f>M132+M138+M146+M147+M148+M149+M144</f>
        <v>24345820</v>
      </c>
      <c r="N131" s="94">
        <f t="shared" si="16"/>
        <v>0.7672808068074377</v>
      </c>
      <c r="O131" s="12">
        <f>O132+O138+O146+O147+O148+O149+O144</f>
        <v>479000</v>
      </c>
      <c r="P131" s="12">
        <f>P132+P138+P146+P147+P148+P149</f>
        <v>0</v>
      </c>
      <c r="Q131" s="12">
        <f>Q132+Q138+Q146+Q147+Q148+Q149</f>
        <v>0</v>
      </c>
      <c r="R131" s="95">
        <f t="shared" si="17"/>
        <v>32209000</v>
      </c>
      <c r="S131" s="98">
        <f t="shared" si="18"/>
        <v>1.3229786468477955</v>
      </c>
      <c r="T131" s="99">
        <f t="shared" si="19"/>
        <v>7863180</v>
      </c>
    </row>
    <row r="132" spans="1:20" ht="14.25" customHeight="1">
      <c r="A132" s="15" t="s">
        <v>2</v>
      </c>
      <c r="B132" s="33">
        <f>B133+B134+B135+B136</f>
        <v>3412000</v>
      </c>
      <c r="C132" s="33">
        <f>C134+C136</f>
        <v>3400626</v>
      </c>
      <c r="D132" s="21">
        <f>C132/B132</f>
        <v>0.9966664712778429</v>
      </c>
      <c r="E132" s="16">
        <f>E133+E134+E135+E136</f>
        <v>0</v>
      </c>
      <c r="F132" s="21">
        <f t="shared" si="29"/>
        <v>0.9966664712778429</v>
      </c>
      <c r="G132" s="16">
        <f>G134+G136</f>
        <v>0</v>
      </c>
      <c r="H132" s="16">
        <f>H133+H134+H135+H136</f>
        <v>4462210</v>
      </c>
      <c r="I132" s="16">
        <v>4056406</v>
      </c>
      <c r="J132" s="21">
        <f t="shared" si="30"/>
        <v>0.9090576194307305</v>
      </c>
      <c r="K132" s="16">
        <f>K134+K136</f>
        <v>0</v>
      </c>
      <c r="L132" s="16">
        <f>L134+L136+L137</f>
        <v>0</v>
      </c>
      <c r="M132" s="16">
        <f>M134+M136+M137</f>
        <v>0</v>
      </c>
      <c r="N132" s="126"/>
      <c r="O132" s="16">
        <f>O134+O136+O137</f>
        <v>0</v>
      </c>
      <c r="P132" s="16">
        <f>P134+P136+P137</f>
        <v>0</v>
      </c>
      <c r="Q132" s="16">
        <f>Q134+Q136+Q137</f>
        <v>0</v>
      </c>
      <c r="R132" s="124">
        <f t="shared" si="17"/>
        <v>0</v>
      </c>
      <c r="S132" s="100" t="e">
        <f t="shared" si="18"/>
        <v>#DIV/0!</v>
      </c>
      <c r="T132" s="101">
        <f t="shared" si="19"/>
        <v>0</v>
      </c>
    </row>
    <row r="133" spans="1:20" ht="15.75" hidden="1">
      <c r="A133" s="10" t="s">
        <v>38</v>
      </c>
      <c r="B133" s="5">
        <v>0</v>
      </c>
      <c r="C133" s="5"/>
      <c r="D133" s="6"/>
      <c r="E133" s="5"/>
      <c r="F133" s="6"/>
      <c r="G133" s="5"/>
      <c r="H133" s="5">
        <f>B133+G133</f>
        <v>0</v>
      </c>
      <c r="I133" s="5"/>
      <c r="J133" s="14" t="e">
        <f t="shared" si="30"/>
        <v>#DIV/0!</v>
      </c>
      <c r="K133" s="5"/>
      <c r="L133" s="12">
        <f>H133+K133</f>
        <v>0</v>
      </c>
      <c r="M133" s="12"/>
      <c r="N133" s="94" t="e">
        <f t="shared" si="16"/>
        <v>#DIV/0!</v>
      </c>
      <c r="O133" s="12"/>
      <c r="P133" s="12"/>
      <c r="Q133" s="12"/>
      <c r="R133" s="95">
        <f t="shared" si="17"/>
        <v>0</v>
      </c>
      <c r="S133" s="100" t="e">
        <f t="shared" si="18"/>
        <v>#DIV/0!</v>
      </c>
      <c r="T133" s="99">
        <f t="shared" si="19"/>
        <v>0</v>
      </c>
    </row>
    <row r="134" spans="1:20" ht="15.75">
      <c r="A134" s="10" t="s">
        <v>39</v>
      </c>
      <c r="B134" s="5">
        <v>193000</v>
      </c>
      <c r="C134" s="5">
        <v>188568</v>
      </c>
      <c r="D134" s="6">
        <f>C134/B134</f>
        <v>0.9770362694300518</v>
      </c>
      <c r="E134" s="5"/>
      <c r="F134" s="6">
        <f>C134/B134</f>
        <v>0.9770362694300518</v>
      </c>
      <c r="G134" s="5"/>
      <c r="H134" s="5">
        <v>197210</v>
      </c>
      <c r="I134" s="5"/>
      <c r="J134" s="6">
        <f t="shared" si="30"/>
        <v>0</v>
      </c>
      <c r="K134" s="5"/>
      <c r="L134" s="5">
        <v>0</v>
      </c>
      <c r="M134" s="5"/>
      <c r="N134" s="125"/>
      <c r="O134" s="5"/>
      <c r="P134" s="5"/>
      <c r="Q134" s="5"/>
      <c r="R134" s="123">
        <f t="shared" si="17"/>
        <v>0</v>
      </c>
      <c r="S134" s="6" t="e">
        <f t="shared" si="18"/>
        <v>#DIV/0!</v>
      </c>
      <c r="T134" s="97">
        <f t="shared" si="19"/>
        <v>0</v>
      </c>
    </row>
    <row r="135" spans="1:20" ht="0.75" customHeight="1" hidden="1">
      <c r="A135" s="10" t="s">
        <v>57</v>
      </c>
      <c r="B135" s="5">
        <v>0</v>
      </c>
      <c r="C135" s="5"/>
      <c r="D135" s="6"/>
      <c r="E135" s="5"/>
      <c r="F135" s="6"/>
      <c r="G135" s="5"/>
      <c r="H135" s="5"/>
      <c r="I135" s="5"/>
      <c r="J135" s="6" t="e">
        <f t="shared" si="30"/>
        <v>#DIV/0!</v>
      </c>
      <c r="K135" s="5"/>
      <c r="L135" s="5"/>
      <c r="M135" s="5"/>
      <c r="N135" s="94" t="e">
        <f t="shared" si="16"/>
        <v>#DIV/0!</v>
      </c>
      <c r="O135" s="5"/>
      <c r="P135" s="5"/>
      <c r="Q135" s="5"/>
      <c r="R135" s="95">
        <f t="shared" si="17"/>
        <v>0</v>
      </c>
      <c r="S135" s="6" t="e">
        <f t="shared" si="18"/>
        <v>#DIV/0!</v>
      </c>
      <c r="T135" s="97">
        <f t="shared" si="19"/>
        <v>0</v>
      </c>
    </row>
    <row r="136" spans="1:20" ht="15" customHeight="1" hidden="1">
      <c r="A136" s="10" t="s">
        <v>58</v>
      </c>
      <c r="B136" s="5">
        <v>3219000</v>
      </c>
      <c r="C136" s="5">
        <v>3212058</v>
      </c>
      <c r="D136" s="6">
        <f>C136/B136</f>
        <v>0.997843429636533</v>
      </c>
      <c r="E136" s="5"/>
      <c r="F136" s="6">
        <f>C136/B136</f>
        <v>0.997843429636533</v>
      </c>
      <c r="G136" s="5"/>
      <c r="H136" s="5">
        <v>4265000</v>
      </c>
      <c r="I136" s="5"/>
      <c r="J136" s="6">
        <f t="shared" si="30"/>
        <v>0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</row>
    <row r="137" spans="1:20" ht="15.75" hidden="1">
      <c r="A137" s="10" t="s">
        <v>140</v>
      </c>
      <c r="B137" s="5"/>
      <c r="C137" s="5"/>
      <c r="D137" s="6"/>
      <c r="E137" s="5"/>
      <c r="F137" s="6"/>
      <c r="G137" s="5"/>
      <c r="H137" s="5"/>
      <c r="I137" s="5"/>
      <c r="J137" s="6"/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96"/>
      <c r="T137" s="97">
        <f t="shared" si="19"/>
        <v>0</v>
      </c>
    </row>
    <row r="138" spans="1:20" ht="15.75">
      <c r="A138" s="15" t="s">
        <v>3</v>
      </c>
      <c r="B138" s="16">
        <f>B143+B145+B139+B140+B141+B142+B144</f>
        <v>10585000</v>
      </c>
      <c r="C138" s="16">
        <f>C140+C142+C143+C144+C145</f>
        <v>10164304</v>
      </c>
      <c r="D138" s="21">
        <f>C138/B138</f>
        <v>0.960255455833727</v>
      </c>
      <c r="E138" s="16">
        <f>E139+E140+E141+E142+E143+E145+E144</f>
        <v>0</v>
      </c>
      <c r="F138" s="21">
        <f>C138/B138</f>
        <v>0.960255455833727</v>
      </c>
      <c r="G138" s="16">
        <f>G140+G142+G143+G144+G145</f>
        <v>0</v>
      </c>
      <c r="H138" s="16">
        <f>H139+H140+H141+H142+H143+H144+H145</f>
        <v>10599290</v>
      </c>
      <c r="I138" s="16">
        <v>9266827</v>
      </c>
      <c r="J138" s="21">
        <f aca="true" t="shared" si="31" ref="J138:J154">I138/H138</f>
        <v>0.8742875230322031</v>
      </c>
      <c r="K138" s="16">
        <f aca="true" t="shared" si="32" ref="K138:Q138">K140+K142+K143+K144+K145</f>
        <v>0</v>
      </c>
      <c r="L138" s="16">
        <f>L140+L143+L145</f>
        <v>7950000</v>
      </c>
      <c r="M138" s="16">
        <f>M140+M143+M145</f>
        <v>5227106</v>
      </c>
      <c r="N138" s="126">
        <f t="shared" si="16"/>
        <v>0.6574976100628931</v>
      </c>
      <c r="O138" s="16">
        <f>O140+O143</f>
        <v>245000</v>
      </c>
      <c r="P138" s="16">
        <f t="shared" si="32"/>
        <v>0</v>
      </c>
      <c r="Q138" s="16">
        <f t="shared" si="32"/>
        <v>0</v>
      </c>
      <c r="R138" s="124">
        <f t="shared" si="17"/>
        <v>8195000</v>
      </c>
      <c r="S138" s="100">
        <f t="shared" si="18"/>
        <v>1.5677891360917495</v>
      </c>
      <c r="T138" s="101">
        <f t="shared" si="19"/>
        <v>2967894</v>
      </c>
    </row>
    <row r="139" spans="1:20" ht="0.75" customHeight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1"/>
        <v>#DIV/0!</v>
      </c>
      <c r="K139" s="5"/>
      <c r="L139" s="12">
        <f>H139+K139</f>
        <v>0</v>
      </c>
      <c r="M139" s="12">
        <v>12</v>
      </c>
      <c r="N139" s="94" t="e">
        <f t="shared" si="16"/>
        <v>#DIV/0!</v>
      </c>
      <c r="O139" s="12"/>
      <c r="P139" s="12"/>
      <c r="Q139" s="12"/>
      <c r="R139" s="95">
        <f t="shared" si="17"/>
        <v>0</v>
      </c>
      <c r="S139" s="100">
        <f t="shared" si="18"/>
        <v>0</v>
      </c>
      <c r="T139" s="101">
        <f t="shared" si="19"/>
        <v>-12</v>
      </c>
    </row>
    <row r="140" spans="1:20" ht="15" customHeight="1">
      <c r="A140" s="10" t="s">
        <v>39</v>
      </c>
      <c r="B140" s="5">
        <v>3620000</v>
      </c>
      <c r="C140" s="5">
        <v>3567575</v>
      </c>
      <c r="D140" s="6">
        <f>C140/B140</f>
        <v>0.985517955801105</v>
      </c>
      <c r="E140" s="5"/>
      <c r="F140" s="6">
        <f>C140/B140</f>
        <v>0.985517955801105</v>
      </c>
      <c r="G140" s="5"/>
      <c r="H140" s="5">
        <v>3354290</v>
      </c>
      <c r="I140" s="5"/>
      <c r="J140" s="6">
        <f t="shared" si="31"/>
        <v>0</v>
      </c>
      <c r="K140" s="5"/>
      <c r="L140" s="5">
        <v>0</v>
      </c>
      <c r="M140" s="5"/>
      <c r="N140" s="125"/>
      <c r="O140" s="5"/>
      <c r="P140" s="5"/>
      <c r="Q140" s="5"/>
      <c r="R140" s="123">
        <f t="shared" si="17"/>
        <v>0</v>
      </c>
      <c r="S140" s="6" t="e">
        <f t="shared" si="18"/>
        <v>#DIV/0!</v>
      </c>
      <c r="T140" s="97">
        <f t="shared" si="19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1"/>
        <v>#DIV/0!</v>
      </c>
      <c r="K141" s="5"/>
      <c r="L141" s="5"/>
      <c r="M141" s="5"/>
      <c r="N141" s="125" t="e">
        <f t="shared" si="16"/>
        <v>#DIV/0!</v>
      </c>
      <c r="O141" s="5"/>
      <c r="P141" s="5"/>
      <c r="Q141" s="5"/>
      <c r="R141" s="123">
        <f t="shared" si="17"/>
        <v>0</v>
      </c>
      <c r="S141" s="6" t="e">
        <f t="shared" si="18"/>
        <v>#DIV/0!</v>
      </c>
      <c r="T141" s="97">
        <f t="shared" si="19"/>
        <v>0</v>
      </c>
    </row>
    <row r="142" spans="1:20" ht="15.75" hidden="1">
      <c r="A142" s="10" t="s">
        <v>58</v>
      </c>
      <c r="B142" s="5">
        <v>1145000</v>
      </c>
      <c r="C142" s="5">
        <v>1070386</v>
      </c>
      <c r="D142" s="6">
        <f>C142/B142</f>
        <v>0.9348349344978166</v>
      </c>
      <c r="E142" s="5"/>
      <c r="F142" s="6">
        <f aca="true" t="shared" si="33" ref="F142:F154">C142/B142</f>
        <v>0.9348349344978166</v>
      </c>
      <c r="G142" s="5"/>
      <c r="H142" s="5">
        <v>1175000</v>
      </c>
      <c r="I142" s="5"/>
      <c r="J142" s="6">
        <f t="shared" si="31"/>
        <v>0</v>
      </c>
      <c r="K142" s="5"/>
      <c r="L142" s="5">
        <v>0</v>
      </c>
      <c r="M142" s="5"/>
      <c r="N142" s="125" t="e">
        <f t="shared" si="16"/>
        <v>#DIV/0!</v>
      </c>
      <c r="O142" s="5"/>
      <c r="P142" s="5"/>
      <c r="Q142" s="5"/>
      <c r="R142" s="123">
        <f t="shared" si="17"/>
        <v>0</v>
      </c>
      <c r="S142" s="6" t="e">
        <f t="shared" si="18"/>
        <v>#DIV/0!</v>
      </c>
      <c r="T142" s="97">
        <f t="shared" si="19"/>
        <v>0</v>
      </c>
    </row>
    <row r="143" spans="1:23" ht="15.75">
      <c r="A143" s="10" t="s">
        <v>40</v>
      </c>
      <c r="B143" s="5">
        <v>3870000</v>
      </c>
      <c r="C143" s="5">
        <v>3576353</v>
      </c>
      <c r="D143" s="6">
        <f>C143/B143</f>
        <v>0.9241222222222222</v>
      </c>
      <c r="E143" s="5"/>
      <c r="F143" s="6">
        <f t="shared" si="33"/>
        <v>0.9241222222222222</v>
      </c>
      <c r="G143" s="5"/>
      <c r="H143" s="5">
        <v>4170000</v>
      </c>
      <c r="I143" s="5"/>
      <c r="J143" s="6">
        <f t="shared" si="31"/>
        <v>0</v>
      </c>
      <c r="K143" s="5"/>
      <c r="L143" s="5">
        <v>7800000</v>
      </c>
      <c r="M143" s="5">
        <v>5224946</v>
      </c>
      <c r="N143" s="125">
        <f t="shared" si="16"/>
        <v>0.6698648717948718</v>
      </c>
      <c r="O143" s="5">
        <v>245000</v>
      </c>
      <c r="P143" s="5"/>
      <c r="Q143" s="5"/>
      <c r="R143" s="123">
        <f t="shared" si="17"/>
        <v>8045000</v>
      </c>
      <c r="S143" s="6">
        <f t="shared" si="18"/>
        <v>1.5397288316472553</v>
      </c>
      <c r="T143" s="97">
        <f t="shared" si="19"/>
        <v>2820054</v>
      </c>
      <c r="U143" s="106"/>
      <c r="W143" s="106"/>
    </row>
    <row r="144" spans="1:21" ht="15.75">
      <c r="A144" s="107" t="s">
        <v>39</v>
      </c>
      <c r="B144" s="101">
        <v>1700000</v>
      </c>
      <c r="C144" s="101">
        <v>1700000</v>
      </c>
      <c r="D144" s="100"/>
      <c r="E144" s="101"/>
      <c r="F144" s="100">
        <f t="shared" si="33"/>
        <v>1</v>
      </c>
      <c r="G144" s="101"/>
      <c r="H144" s="101">
        <v>1700000</v>
      </c>
      <c r="I144" s="101"/>
      <c r="J144" s="100">
        <f t="shared" si="31"/>
        <v>0</v>
      </c>
      <c r="K144" s="101"/>
      <c r="L144" s="101">
        <v>5400000</v>
      </c>
      <c r="M144" s="101">
        <v>5073817</v>
      </c>
      <c r="N144" s="126">
        <f t="shared" si="16"/>
        <v>0.9395957407407407</v>
      </c>
      <c r="O144" s="101"/>
      <c r="P144" s="101"/>
      <c r="Q144" s="101"/>
      <c r="R144" s="124">
        <f t="shared" si="17"/>
        <v>5400000</v>
      </c>
      <c r="S144" s="100"/>
      <c r="T144" s="101">
        <f t="shared" si="19"/>
        <v>326183</v>
      </c>
      <c r="U144" s="75"/>
    </row>
    <row r="145" spans="1:20" ht="15.75">
      <c r="A145" s="10" t="s">
        <v>41</v>
      </c>
      <c r="B145" s="5">
        <v>250000</v>
      </c>
      <c r="C145" s="5">
        <v>249990</v>
      </c>
      <c r="D145" s="6">
        <f>C145/B145</f>
        <v>0.99996</v>
      </c>
      <c r="E145" s="5"/>
      <c r="F145" s="6">
        <f t="shared" si="33"/>
        <v>0.99996</v>
      </c>
      <c r="G145" s="5"/>
      <c r="H145" s="5">
        <v>200000</v>
      </c>
      <c r="I145" s="5"/>
      <c r="J145" s="6">
        <f t="shared" si="31"/>
        <v>0</v>
      </c>
      <c r="K145" s="5"/>
      <c r="L145" s="5">
        <v>150000</v>
      </c>
      <c r="M145" s="5">
        <v>2160</v>
      </c>
      <c r="N145" s="125">
        <f aca="true" t="shared" si="34" ref="N145:N208">M145/L145</f>
        <v>0.0144</v>
      </c>
      <c r="O145" s="5"/>
      <c r="P145" s="5"/>
      <c r="Q145" s="5"/>
      <c r="R145" s="123">
        <f aca="true" t="shared" si="35" ref="R145:R208">L145+O145</f>
        <v>150000</v>
      </c>
      <c r="S145" s="96">
        <f>R145/M145</f>
        <v>69.44444444444444</v>
      </c>
      <c r="T145" s="97">
        <f aca="true" t="shared" si="36" ref="T145:T208">R145-M145</f>
        <v>147840</v>
      </c>
    </row>
    <row r="146" spans="1:23" ht="15.75">
      <c r="A146" s="17" t="s">
        <v>132</v>
      </c>
      <c r="B146" s="16">
        <v>6001865</v>
      </c>
      <c r="C146" s="16">
        <v>5751865</v>
      </c>
      <c r="D146" s="21">
        <f>C146/B146</f>
        <v>0.9583462806977497</v>
      </c>
      <c r="E146" s="16"/>
      <c r="F146" s="21">
        <f t="shared" si="33"/>
        <v>0.9583462806977497</v>
      </c>
      <c r="G146" s="16"/>
      <c r="H146" s="16">
        <v>8444000</v>
      </c>
      <c r="I146" s="16">
        <v>7631000</v>
      </c>
      <c r="J146" s="21">
        <f t="shared" si="31"/>
        <v>0.9037186167693037</v>
      </c>
      <c r="K146" s="16"/>
      <c r="L146" s="16">
        <v>14400000</v>
      </c>
      <c r="M146" s="16">
        <v>10755000</v>
      </c>
      <c r="N146" s="126">
        <f t="shared" si="34"/>
        <v>0.746875</v>
      </c>
      <c r="O146" s="16"/>
      <c r="P146" s="16"/>
      <c r="Q146" s="16"/>
      <c r="R146" s="124">
        <f t="shared" si="35"/>
        <v>14400000</v>
      </c>
      <c r="S146" s="100">
        <f aca="true" t="shared" si="37" ref="S146:S209">R146/M146</f>
        <v>1.3389121338912133</v>
      </c>
      <c r="T146" s="101">
        <f t="shared" si="36"/>
        <v>3645000</v>
      </c>
      <c r="U146" s="1"/>
      <c r="W146" s="106"/>
    </row>
    <row r="147" spans="1:27" ht="15.75">
      <c r="A147" s="17" t="s">
        <v>133</v>
      </c>
      <c r="B147" s="16">
        <v>1875000</v>
      </c>
      <c r="C147" s="16">
        <v>1857068</v>
      </c>
      <c r="D147" s="14">
        <f>C147/B147</f>
        <v>0.9904362666666666</v>
      </c>
      <c r="E147" s="5"/>
      <c r="F147" s="21">
        <f t="shared" si="33"/>
        <v>0.9904362666666666</v>
      </c>
      <c r="G147" s="16">
        <v>0</v>
      </c>
      <c r="H147" s="16">
        <v>2706000</v>
      </c>
      <c r="I147" s="16">
        <v>2706000</v>
      </c>
      <c r="J147" s="21">
        <f t="shared" si="31"/>
        <v>1</v>
      </c>
      <c r="K147" s="16"/>
      <c r="L147" s="16">
        <v>3800000</v>
      </c>
      <c r="M147" s="16">
        <v>3245800</v>
      </c>
      <c r="N147" s="126">
        <f t="shared" si="34"/>
        <v>0.8541578947368421</v>
      </c>
      <c r="O147" s="16"/>
      <c r="P147" s="16"/>
      <c r="Q147" s="16"/>
      <c r="R147" s="124">
        <f t="shared" si="35"/>
        <v>3800000</v>
      </c>
      <c r="S147" s="100">
        <f t="shared" si="37"/>
        <v>1.1707437303592334</v>
      </c>
      <c r="T147" s="101">
        <f t="shared" si="36"/>
        <v>554200</v>
      </c>
      <c r="U147" s="113"/>
      <c r="AA147" s="74" t="s">
        <v>159</v>
      </c>
    </row>
    <row r="148" spans="1:20" ht="15" customHeight="1">
      <c r="A148" s="17" t="s">
        <v>69</v>
      </c>
      <c r="B148" s="16">
        <v>125000</v>
      </c>
      <c r="C148" s="16">
        <v>74000</v>
      </c>
      <c r="D148" s="21">
        <f>C148/B148</f>
        <v>0.592</v>
      </c>
      <c r="E148" s="16"/>
      <c r="F148" s="21">
        <f t="shared" si="33"/>
        <v>0.592</v>
      </c>
      <c r="G148" s="16">
        <v>0</v>
      </c>
      <c r="H148" s="16">
        <v>125000</v>
      </c>
      <c r="I148" s="16">
        <v>70000</v>
      </c>
      <c r="J148" s="21">
        <f t="shared" si="31"/>
        <v>0.56</v>
      </c>
      <c r="K148" s="16"/>
      <c r="L148" s="16">
        <v>180000</v>
      </c>
      <c r="M148" s="16">
        <v>64000</v>
      </c>
      <c r="N148" s="126">
        <f t="shared" si="34"/>
        <v>0.35555555555555557</v>
      </c>
      <c r="O148" s="16">
        <v>234000</v>
      </c>
      <c r="P148" s="16"/>
      <c r="Q148" s="16"/>
      <c r="R148" s="124">
        <f t="shared" si="35"/>
        <v>414000</v>
      </c>
      <c r="S148" s="100">
        <f t="shared" si="37"/>
        <v>6.46875</v>
      </c>
      <c r="T148" s="101">
        <f t="shared" si="36"/>
        <v>350000</v>
      </c>
    </row>
    <row r="149" spans="1:20" ht="15.75">
      <c r="A149" s="107" t="s">
        <v>32</v>
      </c>
      <c r="B149" s="101"/>
      <c r="C149" s="101"/>
      <c r="D149" s="100"/>
      <c r="E149" s="101"/>
      <c r="F149" s="100" t="e">
        <f t="shared" si="33"/>
        <v>#DIV/0!</v>
      </c>
      <c r="G149" s="101"/>
      <c r="H149" s="101">
        <f>B149+G149</f>
        <v>0</v>
      </c>
      <c r="I149" s="101"/>
      <c r="J149" s="100" t="e">
        <f t="shared" si="31"/>
        <v>#DIV/0!</v>
      </c>
      <c r="K149" s="101"/>
      <c r="L149" s="101">
        <f>H149+K149</f>
        <v>0</v>
      </c>
      <c r="M149" s="101">
        <v>-19903</v>
      </c>
      <c r="N149" s="126"/>
      <c r="O149" s="101"/>
      <c r="P149" s="101"/>
      <c r="Q149" s="101"/>
      <c r="R149" s="124">
        <f t="shared" si="35"/>
        <v>0</v>
      </c>
      <c r="S149" s="100">
        <f t="shared" si="37"/>
        <v>0</v>
      </c>
      <c r="T149" s="101">
        <f t="shared" si="36"/>
        <v>19903</v>
      </c>
    </row>
    <row r="150" spans="1:20" ht="15.75">
      <c r="A150" s="11" t="s">
        <v>6</v>
      </c>
      <c r="B150" s="19">
        <f>B151+B156+B160+B166+B176</f>
        <v>21700700</v>
      </c>
      <c r="C150" s="19">
        <f>C151+C156+C160+C166+C176</f>
        <v>21239446</v>
      </c>
      <c r="D150" s="14">
        <f>C150/B150</f>
        <v>0.9787447409530569</v>
      </c>
      <c r="E150" s="12">
        <f>E151+E156+E160+E166</f>
        <v>0</v>
      </c>
      <c r="F150" s="14">
        <f t="shared" si="33"/>
        <v>0.9787447409530569</v>
      </c>
      <c r="G150" s="12">
        <f>G151+G156+G160+G162+G166+G176</f>
        <v>0</v>
      </c>
      <c r="H150" s="12">
        <v>29297300</v>
      </c>
      <c r="I150" s="12">
        <f>I151+I156+I160+I166+I176</f>
        <v>25298895</v>
      </c>
      <c r="J150" s="14">
        <f t="shared" si="31"/>
        <v>0.8635230891583866</v>
      </c>
      <c r="K150" s="12"/>
      <c r="L150" s="12">
        <f>L151+L155+L156+L160+L162+L166+L177</f>
        <v>42152100</v>
      </c>
      <c r="M150" s="12">
        <f>M151+M155+M156+M160+M162+M166+M177</f>
        <v>31044135</v>
      </c>
      <c r="N150" s="94">
        <f t="shared" si="34"/>
        <v>0.7364789654607955</v>
      </c>
      <c r="O150" s="12">
        <f>O151+O155+O156+O160+O162+O166+O177</f>
        <v>0</v>
      </c>
      <c r="P150" s="12">
        <f>P151+P155+P156+P160+P162+P166+P177</f>
        <v>0</v>
      </c>
      <c r="Q150" s="12">
        <f>Q151+Q155+Q156+Q160+Q162+Q166+Q177</f>
        <v>0</v>
      </c>
      <c r="R150" s="95">
        <f t="shared" si="35"/>
        <v>42152100</v>
      </c>
      <c r="S150" s="98">
        <f t="shared" si="37"/>
        <v>1.3578120311614417</v>
      </c>
      <c r="T150" s="99">
        <f t="shared" si="36"/>
        <v>11107965</v>
      </c>
    </row>
    <row r="151" spans="1:20" ht="15.75">
      <c r="A151" s="20" t="s">
        <v>21</v>
      </c>
      <c r="B151" s="16">
        <f>B152+B153+B154</f>
        <v>8445000</v>
      </c>
      <c r="C151" s="16">
        <v>8308720</v>
      </c>
      <c r="D151" s="21">
        <f>C151/B151</f>
        <v>0.983862640615749</v>
      </c>
      <c r="E151" s="16">
        <f>E152+E153+E154</f>
        <v>0</v>
      </c>
      <c r="F151" s="21">
        <f t="shared" si="33"/>
        <v>0.983862640615749</v>
      </c>
      <c r="G151" s="16">
        <f>G152+G153+G154</f>
        <v>0</v>
      </c>
      <c r="H151" s="16">
        <f>H152+H153+H154</f>
        <v>12339000</v>
      </c>
      <c r="I151" s="16">
        <v>10538555</v>
      </c>
      <c r="J151" s="21">
        <f t="shared" si="31"/>
        <v>0.8540850149931113</v>
      </c>
      <c r="K151" s="16">
        <f>K152+K153+K154</f>
        <v>0</v>
      </c>
      <c r="L151" s="16">
        <f>L152+L153+L154</f>
        <v>19610100</v>
      </c>
      <c r="M151" s="16">
        <v>14591862</v>
      </c>
      <c r="N151" s="126">
        <f t="shared" si="34"/>
        <v>0.744099316168709</v>
      </c>
      <c r="O151" s="16">
        <f>O152+O153+O154</f>
        <v>0</v>
      </c>
      <c r="P151" s="16">
        <f>P152+P153+P154</f>
        <v>0</v>
      </c>
      <c r="Q151" s="16"/>
      <c r="R151" s="124">
        <f t="shared" si="35"/>
        <v>19610100</v>
      </c>
      <c r="S151" s="100">
        <f t="shared" si="37"/>
        <v>1.3439066241169222</v>
      </c>
      <c r="T151" s="101">
        <f t="shared" si="36"/>
        <v>5018238</v>
      </c>
    </row>
    <row r="152" spans="1:21" ht="15.75">
      <c r="A152" s="10" t="s">
        <v>172</v>
      </c>
      <c r="B152" s="5">
        <v>1865000</v>
      </c>
      <c r="C152" s="5"/>
      <c r="D152" s="6">
        <f>C152/B152</f>
        <v>0</v>
      </c>
      <c r="E152" s="5"/>
      <c r="F152" s="6">
        <f t="shared" si="33"/>
        <v>0</v>
      </c>
      <c r="G152" s="5"/>
      <c r="H152" s="5">
        <v>2540000</v>
      </c>
      <c r="I152" s="5"/>
      <c r="J152" s="6">
        <f t="shared" si="31"/>
        <v>0</v>
      </c>
      <c r="K152" s="5"/>
      <c r="L152" s="5">
        <v>5010100</v>
      </c>
      <c r="M152" s="5">
        <v>3756507</v>
      </c>
      <c r="N152" s="125">
        <f t="shared" si="34"/>
        <v>0.7497868306021835</v>
      </c>
      <c r="O152" s="5"/>
      <c r="P152" s="5"/>
      <c r="Q152" s="5"/>
      <c r="R152" s="123">
        <f t="shared" si="35"/>
        <v>5010100</v>
      </c>
      <c r="S152" s="96">
        <f t="shared" si="37"/>
        <v>1.3337124088947525</v>
      </c>
      <c r="T152" s="97">
        <f t="shared" si="36"/>
        <v>1253593</v>
      </c>
      <c r="U152" s="113"/>
    </row>
    <row r="153" spans="1:21" ht="15.75">
      <c r="A153" s="10" t="s">
        <v>118</v>
      </c>
      <c r="B153" s="5">
        <v>5250000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8034000</v>
      </c>
      <c r="I153" s="5"/>
      <c r="J153" s="6">
        <f t="shared" si="31"/>
        <v>0</v>
      </c>
      <c r="K153" s="5"/>
      <c r="L153" s="5">
        <v>10500000</v>
      </c>
      <c r="M153" s="5">
        <v>8015585</v>
      </c>
      <c r="N153" s="125">
        <f t="shared" si="34"/>
        <v>0.7633890476190476</v>
      </c>
      <c r="O153" s="5"/>
      <c r="P153" s="5"/>
      <c r="Q153" s="5"/>
      <c r="R153" s="123">
        <f t="shared" si="35"/>
        <v>10500000</v>
      </c>
      <c r="S153" s="96">
        <f t="shared" si="37"/>
        <v>1.3099480574405986</v>
      </c>
      <c r="T153" s="97">
        <f t="shared" si="36"/>
        <v>2484415</v>
      </c>
      <c r="U153" s="113"/>
    </row>
    <row r="154" spans="1:21" ht="15.75">
      <c r="A154" s="10" t="s">
        <v>23</v>
      </c>
      <c r="B154" s="5">
        <v>1330000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1765000</v>
      </c>
      <c r="I154" s="5"/>
      <c r="J154" s="6">
        <f t="shared" si="31"/>
        <v>0</v>
      </c>
      <c r="K154" s="5"/>
      <c r="L154" s="5">
        <v>4100000</v>
      </c>
      <c r="M154" s="5">
        <v>2819770</v>
      </c>
      <c r="N154" s="125">
        <f t="shared" si="34"/>
        <v>0.6877487804878049</v>
      </c>
      <c r="O154" s="5"/>
      <c r="P154" s="5"/>
      <c r="Q154" s="5"/>
      <c r="R154" s="123">
        <f t="shared" si="35"/>
        <v>4100000</v>
      </c>
      <c r="S154" s="96">
        <f t="shared" si="37"/>
        <v>1.4540192994464087</v>
      </c>
      <c r="T154" s="97">
        <f t="shared" si="36"/>
        <v>1280230</v>
      </c>
      <c r="U154" s="113"/>
    </row>
    <row r="155" spans="1:21" ht="15.75" hidden="1">
      <c r="A155" s="62" t="s">
        <v>140</v>
      </c>
      <c r="B155" s="16"/>
      <c r="C155" s="16"/>
      <c r="D155" s="21"/>
      <c r="E155" s="16"/>
      <c r="F155" s="21"/>
      <c r="G155" s="16"/>
      <c r="H155" s="16"/>
      <c r="I155" s="16"/>
      <c r="J155" s="21"/>
      <c r="K155" s="16"/>
      <c r="L155" s="16"/>
      <c r="M155" s="16"/>
      <c r="N155" s="94" t="e">
        <f t="shared" si="34"/>
        <v>#DIV/0!</v>
      </c>
      <c r="O155" s="16"/>
      <c r="P155" s="16"/>
      <c r="Q155" s="16"/>
      <c r="R155" s="95">
        <f t="shared" si="35"/>
        <v>0</v>
      </c>
      <c r="S155" s="100" t="e">
        <f t="shared" si="37"/>
        <v>#DIV/0!</v>
      </c>
      <c r="T155" s="99">
        <f t="shared" si="36"/>
        <v>0</v>
      </c>
      <c r="U155" s="113"/>
    </row>
    <row r="156" spans="1:21" ht="15.75">
      <c r="A156" s="20" t="s">
        <v>22</v>
      </c>
      <c r="B156" s="16">
        <f>B157+B158+B159</f>
        <v>1240000</v>
      </c>
      <c r="C156" s="16">
        <v>1156909</v>
      </c>
      <c r="D156" s="21">
        <f>C156/B156</f>
        <v>0.9329911290322581</v>
      </c>
      <c r="E156" s="16">
        <f>E157+E158+E159</f>
        <v>0</v>
      </c>
      <c r="F156" s="21">
        <f>C156/B156</f>
        <v>0.9329911290322581</v>
      </c>
      <c r="G156" s="16"/>
      <c r="H156" s="16">
        <f>H157+H158</f>
        <v>1619000</v>
      </c>
      <c r="I156" s="16">
        <v>1130271</v>
      </c>
      <c r="J156" s="21">
        <f>I156/H156</f>
        <v>0.6981290920321186</v>
      </c>
      <c r="K156" s="16">
        <f>K157+K158</f>
        <v>0</v>
      </c>
      <c r="L156" s="16">
        <f>L157+L158</f>
        <v>1930000</v>
      </c>
      <c r="M156" s="16">
        <v>1021976</v>
      </c>
      <c r="N156" s="126">
        <f t="shared" si="34"/>
        <v>0.5295212435233161</v>
      </c>
      <c r="O156" s="16">
        <f>O157+O158</f>
        <v>0</v>
      </c>
      <c r="P156" s="16">
        <f>P157+P158</f>
        <v>0</v>
      </c>
      <c r="Q156" s="16"/>
      <c r="R156" s="124">
        <f t="shared" si="35"/>
        <v>1930000</v>
      </c>
      <c r="S156" s="100">
        <f t="shared" si="37"/>
        <v>1.888498360039766</v>
      </c>
      <c r="T156" s="101">
        <f t="shared" si="36"/>
        <v>908024</v>
      </c>
      <c r="U156" s="113"/>
    </row>
    <row r="157" spans="1:21" ht="15.75">
      <c r="A157" s="10" t="s">
        <v>173</v>
      </c>
      <c r="B157" s="5">
        <v>800000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f>850000+30000</f>
        <v>880000</v>
      </c>
      <c r="I157" s="5"/>
      <c r="J157" s="6">
        <f>I157/H157</f>
        <v>0</v>
      </c>
      <c r="K157" s="5"/>
      <c r="L157" s="5">
        <v>1130000</v>
      </c>
      <c r="M157" s="5">
        <v>546549</v>
      </c>
      <c r="N157" s="125">
        <f t="shared" si="34"/>
        <v>0.4836716814159292</v>
      </c>
      <c r="O157" s="5"/>
      <c r="P157" s="5"/>
      <c r="Q157" s="5"/>
      <c r="R157" s="123">
        <f t="shared" si="35"/>
        <v>1130000</v>
      </c>
      <c r="S157" s="96">
        <f t="shared" si="37"/>
        <v>2.067518191415591</v>
      </c>
      <c r="T157" s="97">
        <f t="shared" si="36"/>
        <v>583451</v>
      </c>
      <c r="U157" s="1"/>
    </row>
    <row r="158" spans="1:21" ht="15" customHeight="1">
      <c r="A158" s="10" t="s">
        <v>25</v>
      </c>
      <c r="B158" s="5">
        <v>440000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v>739000</v>
      </c>
      <c r="I158" s="5"/>
      <c r="J158" s="6">
        <f>I158/H158</f>
        <v>0</v>
      </c>
      <c r="K158" s="5"/>
      <c r="L158" s="5">
        <v>800000</v>
      </c>
      <c r="M158" s="5">
        <f>485816-10389</f>
        <v>475427</v>
      </c>
      <c r="N158" s="125">
        <f t="shared" si="34"/>
        <v>0.59428375</v>
      </c>
      <c r="O158" s="5"/>
      <c r="P158" s="5"/>
      <c r="Q158" s="5"/>
      <c r="R158" s="123">
        <f t="shared" si="35"/>
        <v>800000</v>
      </c>
      <c r="S158" s="96">
        <f t="shared" si="37"/>
        <v>1.68269786949416</v>
      </c>
      <c r="T158" s="97">
        <f t="shared" si="36"/>
        <v>324573</v>
      </c>
      <c r="U158" s="113"/>
    </row>
    <row r="159" spans="1:20" ht="1.5" customHeight="1" hidden="1">
      <c r="A159" s="22" t="s">
        <v>80</v>
      </c>
      <c r="B159" s="5">
        <v>0</v>
      </c>
      <c r="C159" s="5"/>
      <c r="D159" s="6"/>
      <c r="E159" s="5"/>
      <c r="F159" s="14" t="e">
        <f>C159/B159</f>
        <v>#DIV/0!</v>
      </c>
      <c r="G159" s="5"/>
      <c r="H159" s="5">
        <f>B159+E159</f>
        <v>0</v>
      </c>
      <c r="I159" s="5"/>
      <c r="J159" s="14" t="e">
        <f>I159/H159</f>
        <v>#DIV/0!</v>
      </c>
      <c r="K159" s="5"/>
      <c r="L159" s="12">
        <f>H159+K159</f>
        <v>0</v>
      </c>
      <c r="M159" s="12"/>
      <c r="N159" s="94" t="e">
        <f t="shared" si="34"/>
        <v>#DIV/0!</v>
      </c>
      <c r="O159" s="12"/>
      <c r="P159" s="12"/>
      <c r="Q159" s="12"/>
      <c r="R159" s="95">
        <f t="shared" si="35"/>
        <v>0</v>
      </c>
      <c r="S159" s="98" t="e">
        <f t="shared" si="37"/>
        <v>#DIV/0!</v>
      </c>
      <c r="T159" s="99">
        <f t="shared" si="36"/>
        <v>0</v>
      </c>
    </row>
    <row r="160" spans="1:20" ht="15.75">
      <c r="A160" s="20" t="s">
        <v>143</v>
      </c>
      <c r="B160" s="16">
        <f>B161+B162</f>
        <v>1100700</v>
      </c>
      <c r="C160" s="16">
        <f>C161+C162</f>
        <v>959497</v>
      </c>
      <c r="D160" s="21">
        <f>C160/B160</f>
        <v>0.871715272099573</v>
      </c>
      <c r="E160" s="16">
        <f>E161+E162</f>
        <v>0</v>
      </c>
      <c r="F160" s="21">
        <f>C160/B160</f>
        <v>0.871715272099573</v>
      </c>
      <c r="G160" s="16"/>
      <c r="H160" s="16">
        <f>H162</f>
        <v>1479300</v>
      </c>
      <c r="I160" s="16">
        <f>I162+I161</f>
        <v>1094315</v>
      </c>
      <c r="J160" s="21">
        <f>I160/H160</f>
        <v>0.7397519096870141</v>
      </c>
      <c r="K160" s="16">
        <f aca="true" t="shared" si="38" ref="K160:Q160">K161</f>
        <v>0</v>
      </c>
      <c r="L160" s="16">
        <f t="shared" si="38"/>
        <v>0</v>
      </c>
      <c r="M160" s="16">
        <f t="shared" si="38"/>
        <v>0</v>
      </c>
      <c r="N160" s="100"/>
      <c r="O160" s="16">
        <f t="shared" si="38"/>
        <v>0</v>
      </c>
      <c r="P160" s="16">
        <f t="shared" si="38"/>
        <v>0</v>
      </c>
      <c r="Q160" s="16">
        <f t="shared" si="38"/>
        <v>0</v>
      </c>
      <c r="R160" s="101">
        <f t="shared" si="35"/>
        <v>0</v>
      </c>
      <c r="S160" s="100"/>
      <c r="T160" s="101">
        <f t="shared" si="36"/>
        <v>0</v>
      </c>
    </row>
    <row r="161" spans="1:20" ht="15.75">
      <c r="A161" s="10" t="s">
        <v>47</v>
      </c>
      <c r="B161" s="5"/>
      <c r="C161" s="5"/>
      <c r="D161" s="6"/>
      <c r="E161" s="5"/>
      <c r="F161" s="6"/>
      <c r="G161" s="5"/>
      <c r="H161" s="5"/>
      <c r="I161" s="5"/>
      <c r="J161" s="6"/>
      <c r="K161" s="5"/>
      <c r="L161" s="5">
        <v>0</v>
      </c>
      <c r="M161" s="5"/>
      <c r="N161" s="96"/>
      <c r="O161" s="5"/>
      <c r="P161" s="5"/>
      <c r="Q161" s="5"/>
      <c r="R161" s="97">
        <f t="shared" si="35"/>
        <v>0</v>
      </c>
      <c r="S161" s="96"/>
      <c r="T161" s="97">
        <f t="shared" si="36"/>
        <v>0</v>
      </c>
    </row>
    <row r="162" spans="1:20" ht="15.75">
      <c r="A162" s="20" t="s">
        <v>69</v>
      </c>
      <c r="B162" s="16">
        <f>B163</f>
        <v>1100700</v>
      </c>
      <c r="C162" s="16">
        <f>C163</f>
        <v>959497</v>
      </c>
      <c r="D162" s="21">
        <f aca="true" t="shared" si="39" ref="D162:D167">C162/B162</f>
        <v>0.871715272099573</v>
      </c>
      <c r="E162" s="16">
        <f>E163</f>
        <v>0</v>
      </c>
      <c r="F162" s="21">
        <f aca="true" t="shared" si="40" ref="F162:F189">C162/B162</f>
        <v>0.871715272099573</v>
      </c>
      <c r="G162" s="16"/>
      <c r="H162" s="16">
        <f>H163</f>
        <v>1479300</v>
      </c>
      <c r="I162" s="16">
        <f>I163</f>
        <v>1094315</v>
      </c>
      <c r="J162" s="21">
        <f aca="true" t="shared" si="41" ref="J162:J175">I162/H162</f>
        <v>0.7397519096870141</v>
      </c>
      <c r="K162" s="16">
        <f>K163</f>
        <v>0</v>
      </c>
      <c r="L162" s="16">
        <f>L163+L165</f>
        <v>1980000</v>
      </c>
      <c r="M162" s="16">
        <v>1072662</v>
      </c>
      <c r="N162" s="100">
        <f t="shared" si="34"/>
        <v>0.5417484848484848</v>
      </c>
      <c r="O162" s="16">
        <f>O163+O165</f>
        <v>0</v>
      </c>
      <c r="P162" s="16">
        <f>P163+P165</f>
        <v>0</v>
      </c>
      <c r="Q162" s="16">
        <f>Q163+Q165</f>
        <v>0</v>
      </c>
      <c r="R162" s="101">
        <f t="shared" si="35"/>
        <v>1980000</v>
      </c>
      <c r="S162" s="100">
        <f t="shared" si="37"/>
        <v>1.8458750286669985</v>
      </c>
      <c r="T162" s="101">
        <f t="shared" si="36"/>
        <v>907338</v>
      </c>
    </row>
    <row r="163" spans="1:20" ht="15.75">
      <c r="A163" s="10" t="s">
        <v>174</v>
      </c>
      <c r="B163" s="5">
        <v>1100700</v>
      </c>
      <c r="C163" s="5">
        <v>959497</v>
      </c>
      <c r="D163" s="6">
        <f t="shared" si="39"/>
        <v>0.871715272099573</v>
      </c>
      <c r="E163" s="5"/>
      <c r="F163" s="6">
        <f t="shared" si="40"/>
        <v>0.871715272099573</v>
      </c>
      <c r="G163" s="5"/>
      <c r="H163" s="5">
        <v>1479300</v>
      </c>
      <c r="I163" s="5">
        <v>1094315</v>
      </c>
      <c r="J163" s="6">
        <f t="shared" si="41"/>
        <v>0.7397519096870141</v>
      </c>
      <c r="K163" s="5"/>
      <c r="L163" s="5">
        <v>1540000</v>
      </c>
      <c r="M163" s="5">
        <f>M162-M165</f>
        <v>715760</v>
      </c>
      <c r="N163" s="96">
        <f t="shared" si="34"/>
        <v>0.4647792207792208</v>
      </c>
      <c r="O163" s="5"/>
      <c r="P163" s="5"/>
      <c r="Q163" s="5"/>
      <c r="R163" s="97">
        <f t="shared" si="35"/>
        <v>1540000</v>
      </c>
      <c r="S163" s="96">
        <f t="shared" si="37"/>
        <v>2.1515591818486643</v>
      </c>
      <c r="T163" s="97">
        <f t="shared" si="36"/>
        <v>824240</v>
      </c>
    </row>
    <row r="164" spans="1:20" ht="0.75" customHeight="1">
      <c r="A164" s="10" t="s">
        <v>65</v>
      </c>
      <c r="B164" s="5" t="e">
        <f>#REF!+A164</f>
        <v>#REF!</v>
      </c>
      <c r="C164" s="5"/>
      <c r="D164" s="14" t="e">
        <f t="shared" si="39"/>
        <v>#REF!</v>
      </c>
      <c r="E164" s="5"/>
      <c r="F164" s="14" t="e">
        <f t="shared" si="40"/>
        <v>#REF!</v>
      </c>
      <c r="G164" s="5"/>
      <c r="H164" s="5" t="e">
        <f>B164+E164</f>
        <v>#REF!</v>
      </c>
      <c r="I164" s="5"/>
      <c r="J164" s="14" t="e">
        <f t="shared" si="41"/>
        <v>#REF!</v>
      </c>
      <c r="K164" s="5"/>
      <c r="L164" s="12"/>
      <c r="M164" s="12"/>
      <c r="N164" s="125" t="e">
        <f t="shared" si="34"/>
        <v>#DIV/0!</v>
      </c>
      <c r="O164" s="12"/>
      <c r="P164" s="12"/>
      <c r="Q164" s="12"/>
      <c r="R164" s="123">
        <f t="shared" si="35"/>
        <v>0</v>
      </c>
      <c r="S164" s="6" t="e">
        <f t="shared" si="37"/>
        <v>#DIV/0!</v>
      </c>
      <c r="T164" s="97">
        <f t="shared" si="36"/>
        <v>0</v>
      </c>
    </row>
    <row r="165" spans="1:20" ht="15.75">
      <c r="A165" s="10" t="s">
        <v>140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5">
        <v>440000</v>
      </c>
      <c r="M165" s="5">
        <f>28969+53478+274455</f>
        <v>356902</v>
      </c>
      <c r="N165" s="125">
        <f t="shared" si="34"/>
        <v>0.8111409090909091</v>
      </c>
      <c r="O165" s="5"/>
      <c r="P165" s="5"/>
      <c r="Q165" s="12"/>
      <c r="R165" s="123">
        <f t="shared" si="35"/>
        <v>440000</v>
      </c>
      <c r="S165" s="96">
        <f t="shared" si="37"/>
        <v>1.2328314215106668</v>
      </c>
      <c r="T165" s="97">
        <f t="shared" si="36"/>
        <v>83098</v>
      </c>
    </row>
    <row r="166" spans="1:20" ht="15.75">
      <c r="A166" s="20" t="s">
        <v>24</v>
      </c>
      <c r="B166" s="16">
        <f>B167+B169+B170+B173+B174+B168</f>
        <v>10915000</v>
      </c>
      <c r="C166" s="16">
        <f>C167+C169+C170+C173+C174</f>
        <v>10814320</v>
      </c>
      <c r="D166" s="21">
        <f t="shared" si="39"/>
        <v>0.9907759963353183</v>
      </c>
      <c r="E166" s="16">
        <f>E167+E168+E169+E170+E173+E174+E176</f>
        <v>0</v>
      </c>
      <c r="F166" s="21">
        <f t="shared" si="40"/>
        <v>0.9907759963353183</v>
      </c>
      <c r="G166" s="16">
        <f>G167+G168+G170+G173+G174</f>
        <v>0</v>
      </c>
      <c r="H166" s="16">
        <f>H167+H168+H169+H170+H173+H174</f>
        <v>13860000</v>
      </c>
      <c r="I166" s="16">
        <f>I167+I168+I169+I170+I173+I174</f>
        <v>12555662</v>
      </c>
      <c r="J166" s="21">
        <f t="shared" si="41"/>
        <v>0.9058919191919191</v>
      </c>
      <c r="K166" s="16">
        <f>K167+K168+K170+K173+K174</f>
        <v>0</v>
      </c>
      <c r="L166" s="16">
        <f>L167+L168+L170+L173+L174</f>
        <v>18632000</v>
      </c>
      <c r="M166" s="16">
        <v>14461708</v>
      </c>
      <c r="N166" s="126">
        <f t="shared" si="34"/>
        <v>0.7761758265349935</v>
      </c>
      <c r="O166" s="16">
        <f>O167+O168+O170+O173+O174</f>
        <v>0</v>
      </c>
      <c r="P166" s="16">
        <f>P173+P167+P168+P174+P170</f>
        <v>0</v>
      </c>
      <c r="Q166" s="16">
        <f>Q173+Q167+Q168+Q174+Q170</f>
        <v>0</v>
      </c>
      <c r="R166" s="124">
        <f t="shared" si="35"/>
        <v>18632000</v>
      </c>
      <c r="S166" s="100">
        <f t="shared" si="37"/>
        <v>1.28836787466598</v>
      </c>
      <c r="T166" s="101">
        <f t="shared" si="36"/>
        <v>4170292</v>
      </c>
    </row>
    <row r="167" spans="1:20" ht="15.75">
      <c r="A167" s="23" t="s">
        <v>29</v>
      </c>
      <c r="B167" s="5">
        <v>45000</v>
      </c>
      <c r="C167" s="5"/>
      <c r="D167" s="6">
        <f t="shared" si="39"/>
        <v>0</v>
      </c>
      <c r="E167" s="5"/>
      <c r="F167" s="6">
        <f t="shared" si="40"/>
        <v>0</v>
      </c>
      <c r="G167" s="5"/>
      <c r="H167" s="5">
        <f>28000+4000</f>
        <v>32000</v>
      </c>
      <c r="I167" s="5"/>
      <c r="J167" s="6">
        <f t="shared" si="41"/>
        <v>0</v>
      </c>
      <c r="K167" s="5"/>
      <c r="L167" s="5">
        <v>13000</v>
      </c>
      <c r="M167" s="136"/>
      <c r="N167" s="125">
        <f t="shared" si="34"/>
        <v>0</v>
      </c>
      <c r="O167" s="5"/>
      <c r="P167" s="5"/>
      <c r="Q167" s="5"/>
      <c r="R167" s="123">
        <f t="shared" si="35"/>
        <v>13000</v>
      </c>
      <c r="S167" s="96" t="e">
        <f t="shared" si="37"/>
        <v>#DIV/0!</v>
      </c>
      <c r="T167" s="97">
        <f t="shared" si="36"/>
        <v>13000</v>
      </c>
    </row>
    <row r="168" spans="1:20" ht="15.75">
      <c r="A168" s="23" t="s">
        <v>122</v>
      </c>
      <c r="B168" s="5">
        <v>30000</v>
      </c>
      <c r="C168" s="5"/>
      <c r="D168" s="6"/>
      <c r="E168" s="5"/>
      <c r="F168" s="6">
        <f t="shared" si="40"/>
        <v>0</v>
      </c>
      <c r="G168" s="5"/>
      <c r="H168" s="5">
        <v>30000</v>
      </c>
      <c r="I168" s="5"/>
      <c r="J168" s="6">
        <f t="shared" si="41"/>
        <v>0</v>
      </c>
      <c r="K168" s="5"/>
      <c r="L168" s="5">
        <v>30000</v>
      </c>
      <c r="M168" s="136"/>
      <c r="N168" s="125">
        <f t="shared" si="34"/>
        <v>0</v>
      </c>
      <c r="O168" s="5"/>
      <c r="P168" s="5"/>
      <c r="Q168" s="5"/>
      <c r="R168" s="123">
        <f t="shared" si="35"/>
        <v>30000</v>
      </c>
      <c r="S168" s="96" t="e">
        <f t="shared" si="37"/>
        <v>#DIV/0!</v>
      </c>
      <c r="T168" s="97">
        <f t="shared" si="36"/>
        <v>30000</v>
      </c>
    </row>
    <row r="169" spans="1:20" ht="15.75" hidden="1">
      <c r="A169" s="23" t="s">
        <v>77</v>
      </c>
      <c r="B169" s="5"/>
      <c r="C169" s="5"/>
      <c r="D169" s="6" t="e">
        <f aca="true" t="shared" si="42" ref="D169:D175">C169/B169</f>
        <v>#DIV/0!</v>
      </c>
      <c r="E169" s="5"/>
      <c r="F169" s="6" t="e">
        <f t="shared" si="40"/>
        <v>#DIV/0!</v>
      </c>
      <c r="G169" s="5"/>
      <c r="H169" s="5"/>
      <c r="I169" s="5"/>
      <c r="J169" s="6" t="e">
        <f t="shared" si="41"/>
        <v>#DIV/0!</v>
      </c>
      <c r="K169" s="5"/>
      <c r="L169" s="5"/>
      <c r="M169" s="136"/>
      <c r="N169" s="125" t="e">
        <f t="shared" si="34"/>
        <v>#DIV/0!</v>
      </c>
      <c r="O169" s="5"/>
      <c r="P169" s="5"/>
      <c r="Q169" s="5"/>
      <c r="R169" s="123">
        <f t="shared" si="35"/>
        <v>0</v>
      </c>
      <c r="S169" s="96" t="e">
        <f t="shared" si="37"/>
        <v>#DIV/0!</v>
      </c>
      <c r="T169" s="97">
        <f t="shared" si="36"/>
        <v>0</v>
      </c>
    </row>
    <row r="170" spans="1:20" ht="15.75">
      <c r="A170" s="23" t="s">
        <v>30</v>
      </c>
      <c r="B170" s="5">
        <v>20000</v>
      </c>
      <c r="C170" s="5"/>
      <c r="D170" s="6">
        <f t="shared" si="42"/>
        <v>0</v>
      </c>
      <c r="E170" s="5"/>
      <c r="F170" s="6">
        <f t="shared" si="40"/>
        <v>0</v>
      </c>
      <c r="G170" s="5"/>
      <c r="H170" s="5">
        <v>10000</v>
      </c>
      <c r="I170" s="5"/>
      <c r="J170" s="6">
        <f t="shared" si="41"/>
        <v>0</v>
      </c>
      <c r="K170" s="5"/>
      <c r="L170" s="5">
        <v>9000</v>
      </c>
      <c r="M170" s="5">
        <v>192</v>
      </c>
      <c r="N170" s="125">
        <f t="shared" si="34"/>
        <v>0.021333333333333333</v>
      </c>
      <c r="O170" s="5"/>
      <c r="P170" s="5"/>
      <c r="Q170" s="5"/>
      <c r="R170" s="123">
        <f t="shared" si="35"/>
        <v>9000</v>
      </c>
      <c r="S170" s="96">
        <f t="shared" si="37"/>
        <v>46.875</v>
      </c>
      <c r="T170" s="97">
        <f t="shared" si="36"/>
        <v>8808</v>
      </c>
    </row>
    <row r="171" spans="1:20" ht="0.75" customHeight="1">
      <c r="A171" s="23" t="s">
        <v>31</v>
      </c>
      <c r="B171" s="5"/>
      <c r="C171" s="5"/>
      <c r="D171" s="14" t="e">
        <f t="shared" si="42"/>
        <v>#DIV/0!</v>
      </c>
      <c r="E171" s="5"/>
      <c r="F171" s="6" t="e">
        <f t="shared" si="40"/>
        <v>#DIV/0!</v>
      </c>
      <c r="G171" s="5"/>
      <c r="H171" s="5"/>
      <c r="I171" s="5"/>
      <c r="J171" s="6" t="e">
        <f t="shared" si="41"/>
        <v>#DIV/0!</v>
      </c>
      <c r="K171" s="5"/>
      <c r="L171" s="5"/>
      <c r="M171" s="5"/>
      <c r="N171" s="125" t="e">
        <f t="shared" si="34"/>
        <v>#DIV/0!</v>
      </c>
      <c r="O171" s="5"/>
      <c r="P171" s="5"/>
      <c r="Q171" s="5"/>
      <c r="R171" s="123">
        <f t="shared" si="35"/>
        <v>0</v>
      </c>
      <c r="S171" s="96" t="e">
        <f t="shared" si="37"/>
        <v>#DIV/0!</v>
      </c>
      <c r="T171" s="97">
        <f t="shared" si="36"/>
        <v>0</v>
      </c>
    </row>
    <row r="172" spans="1:20" ht="15.75" hidden="1">
      <c r="A172" s="23" t="s">
        <v>35</v>
      </c>
      <c r="B172" s="5" t="e">
        <v>#REF!</v>
      </c>
      <c r="C172" s="5"/>
      <c r="D172" s="14" t="e">
        <f t="shared" si="42"/>
        <v>#REF!</v>
      </c>
      <c r="E172" s="5"/>
      <c r="F172" s="6" t="e">
        <f t="shared" si="40"/>
        <v>#REF!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5" t="e">
        <f t="shared" si="34"/>
        <v>#DIV/0!</v>
      </c>
      <c r="O172" s="5"/>
      <c r="P172" s="5"/>
      <c r="Q172" s="5"/>
      <c r="R172" s="123">
        <f t="shared" si="35"/>
        <v>0</v>
      </c>
      <c r="S172" s="96" t="e">
        <f t="shared" si="37"/>
        <v>#DIV/0!</v>
      </c>
      <c r="T172" s="97">
        <f t="shared" si="36"/>
        <v>0</v>
      </c>
    </row>
    <row r="173" spans="1:21" ht="29.25">
      <c r="A173" s="24" t="s">
        <v>81</v>
      </c>
      <c r="B173" s="5">
        <v>10780000</v>
      </c>
      <c r="C173" s="5">
        <v>10814320</v>
      </c>
      <c r="D173" s="6">
        <f t="shared" si="42"/>
        <v>1.0031836734693877</v>
      </c>
      <c r="E173" s="5"/>
      <c r="F173" s="6">
        <f t="shared" si="40"/>
        <v>1.0031836734693877</v>
      </c>
      <c r="G173" s="5"/>
      <c r="H173" s="5">
        <v>13765000</v>
      </c>
      <c r="I173" s="5">
        <v>12555662</v>
      </c>
      <c r="J173" s="6">
        <f t="shared" si="41"/>
        <v>0.9121439883763167</v>
      </c>
      <c r="K173" s="5"/>
      <c r="L173" s="5">
        <v>18500000</v>
      </c>
      <c r="M173" s="5">
        <v>14451713</v>
      </c>
      <c r="N173" s="125">
        <f t="shared" si="34"/>
        <v>0.7811736756756756</v>
      </c>
      <c r="O173" s="5"/>
      <c r="P173" s="5"/>
      <c r="Q173" s="5"/>
      <c r="R173" s="123">
        <f t="shared" si="35"/>
        <v>18500000</v>
      </c>
      <c r="S173" s="96">
        <f t="shared" si="37"/>
        <v>1.280125061990921</v>
      </c>
      <c r="T173" s="97">
        <f t="shared" si="36"/>
        <v>4048287</v>
      </c>
      <c r="U173" s="113"/>
    </row>
    <row r="174" spans="1:20" ht="14.25" customHeight="1">
      <c r="A174" s="23" t="s">
        <v>48</v>
      </c>
      <c r="B174" s="5">
        <v>40000</v>
      </c>
      <c r="C174" s="5"/>
      <c r="D174" s="6">
        <f t="shared" si="42"/>
        <v>0</v>
      </c>
      <c r="E174" s="5"/>
      <c r="F174" s="6">
        <f t="shared" si="40"/>
        <v>0</v>
      </c>
      <c r="G174" s="5"/>
      <c r="H174" s="5">
        <f>23000</f>
        <v>23000</v>
      </c>
      <c r="I174" s="5"/>
      <c r="J174" s="6">
        <f t="shared" si="41"/>
        <v>0</v>
      </c>
      <c r="K174" s="5"/>
      <c r="L174" s="5">
        <v>80000</v>
      </c>
      <c r="M174" s="5">
        <v>9803</v>
      </c>
      <c r="N174" s="125">
        <f t="shared" si="34"/>
        <v>0.1225375</v>
      </c>
      <c r="O174" s="5"/>
      <c r="P174" s="5"/>
      <c r="Q174" s="5"/>
      <c r="R174" s="123">
        <f t="shared" si="35"/>
        <v>80000</v>
      </c>
      <c r="S174" s="96">
        <f t="shared" si="37"/>
        <v>8.160767112108537</v>
      </c>
      <c r="T174" s="97">
        <f t="shared" si="36"/>
        <v>70197</v>
      </c>
    </row>
    <row r="175" spans="1:20" ht="15.75" hidden="1">
      <c r="A175" s="17" t="s">
        <v>4</v>
      </c>
      <c r="B175" s="16" t="e">
        <v>#REF!</v>
      </c>
      <c r="C175" s="16"/>
      <c r="D175" s="6" t="e">
        <f t="shared" si="42"/>
        <v>#REF!</v>
      </c>
      <c r="E175" s="5"/>
      <c r="F175" s="6" t="e">
        <f t="shared" si="40"/>
        <v>#REF!</v>
      </c>
      <c r="G175" s="5"/>
      <c r="H175" s="5" t="e">
        <f>B175+G175</f>
        <v>#REF!</v>
      </c>
      <c r="I175" s="5"/>
      <c r="J175" s="14" t="e">
        <f t="shared" si="41"/>
        <v>#REF!</v>
      </c>
      <c r="K175" s="5"/>
      <c r="L175" s="12" t="e">
        <f>H175+K175</f>
        <v>#REF!</v>
      </c>
      <c r="M175" s="12"/>
      <c r="N175" s="94" t="e">
        <f t="shared" si="34"/>
        <v>#REF!</v>
      </c>
      <c r="O175" s="12"/>
      <c r="P175" s="12"/>
      <c r="Q175" s="12"/>
      <c r="R175" s="95" t="e">
        <f t="shared" si="35"/>
        <v>#REF!</v>
      </c>
      <c r="S175" s="98" t="e">
        <f t="shared" si="37"/>
        <v>#REF!</v>
      </c>
      <c r="T175" s="99" t="e">
        <f t="shared" si="36"/>
        <v>#REF!</v>
      </c>
    </row>
    <row r="176" spans="1:20" ht="15.75" hidden="1">
      <c r="A176" s="17" t="s">
        <v>32</v>
      </c>
      <c r="B176" s="16">
        <v>0</v>
      </c>
      <c r="C176" s="16"/>
      <c r="D176" s="21"/>
      <c r="E176" s="16"/>
      <c r="F176" s="21" t="e">
        <f t="shared" si="40"/>
        <v>#DIV/0!</v>
      </c>
      <c r="G176" s="16"/>
      <c r="H176" s="16">
        <f>B176+G176</f>
        <v>0</v>
      </c>
      <c r="I176" s="16">
        <v>-19908</v>
      </c>
      <c r="J176" s="21"/>
      <c r="K176" s="16"/>
      <c r="L176" s="16">
        <f>H176+K176</f>
        <v>0</v>
      </c>
      <c r="M176" s="16"/>
      <c r="N176" s="94" t="e">
        <f t="shared" si="34"/>
        <v>#DIV/0!</v>
      </c>
      <c r="O176" s="12"/>
      <c r="P176" s="16"/>
      <c r="Q176" s="16"/>
      <c r="R176" s="95">
        <f t="shared" si="35"/>
        <v>0</v>
      </c>
      <c r="S176" s="98" t="e">
        <f t="shared" si="37"/>
        <v>#DIV/0!</v>
      </c>
      <c r="T176" s="99">
        <f t="shared" si="36"/>
        <v>0</v>
      </c>
    </row>
    <row r="177" spans="1:20" ht="15.75">
      <c r="A177" s="17" t="s">
        <v>32</v>
      </c>
      <c r="B177" s="16" t="e">
        <f>#REF!+A177</f>
        <v>#REF!</v>
      </c>
      <c r="C177" s="16"/>
      <c r="D177" s="21" t="e">
        <f>C177/B177</f>
        <v>#REF!</v>
      </c>
      <c r="E177" s="16"/>
      <c r="F177" s="21" t="e">
        <f t="shared" si="40"/>
        <v>#REF!</v>
      </c>
      <c r="G177" s="16"/>
      <c r="H177" s="16" t="e">
        <f>B177+E177</f>
        <v>#REF!</v>
      </c>
      <c r="I177" s="16"/>
      <c r="J177" s="21" t="e">
        <f aca="true" t="shared" si="43" ref="J177:J189">I177/H177</f>
        <v>#REF!</v>
      </c>
      <c r="K177" s="16"/>
      <c r="L177" s="16"/>
      <c r="M177" s="16">
        <v>-104073</v>
      </c>
      <c r="N177" s="126"/>
      <c r="O177" s="16"/>
      <c r="P177" s="16"/>
      <c r="Q177" s="16"/>
      <c r="R177" s="124">
        <f t="shared" si="35"/>
        <v>0</v>
      </c>
      <c r="S177" s="100">
        <f t="shared" si="37"/>
        <v>0</v>
      </c>
      <c r="T177" s="101">
        <f t="shared" si="36"/>
        <v>104073</v>
      </c>
    </row>
    <row r="178" spans="1:20" ht="31.5">
      <c r="A178" s="13" t="s">
        <v>46</v>
      </c>
      <c r="B178" s="12">
        <f>B180+B183+B186+B193+B195</f>
        <v>14374800</v>
      </c>
      <c r="C178" s="12">
        <f>C180+C183+C186+C193+C195</f>
        <v>10414031</v>
      </c>
      <c r="D178" s="14">
        <f>C178/B178</f>
        <v>0.7244644099396166</v>
      </c>
      <c r="E178" s="12">
        <f>E180+E183+E186+E193</f>
        <v>0</v>
      </c>
      <c r="F178" s="14">
        <f t="shared" si="40"/>
        <v>0.7244644099396166</v>
      </c>
      <c r="G178" s="12">
        <f>G180+G193</f>
        <v>0</v>
      </c>
      <c r="H178" s="12">
        <f>H180+H183+H186+H193+H195</f>
        <v>15044000</v>
      </c>
      <c r="I178" s="12">
        <f>I180+I183+I186+I193+I195</f>
        <v>10176642</v>
      </c>
      <c r="J178" s="14">
        <f t="shared" si="43"/>
        <v>0.6764585216697687</v>
      </c>
      <c r="K178" s="12">
        <f>K180+K193</f>
        <v>0</v>
      </c>
      <c r="L178" s="12">
        <f>L180+L191+L192+L193</f>
        <v>20500000</v>
      </c>
      <c r="M178" s="12">
        <f>M180+M191+M192+M193+M195</f>
        <v>12311239</v>
      </c>
      <c r="N178" s="94">
        <f t="shared" si="34"/>
        <v>0.600548243902439</v>
      </c>
      <c r="O178" s="12">
        <f>O180+O191+O192+O193+O195</f>
        <v>0</v>
      </c>
      <c r="P178" s="12">
        <f>P180+P191+P192+P193+P195</f>
        <v>0</v>
      </c>
      <c r="Q178" s="12">
        <f>Q180+Q191+Q192+Q193+Q195</f>
        <v>0</v>
      </c>
      <c r="R178" s="95">
        <f t="shared" si="35"/>
        <v>20500000</v>
      </c>
      <c r="S178" s="98">
        <f t="shared" si="37"/>
        <v>1.6651451572014806</v>
      </c>
      <c r="T178" s="99">
        <f t="shared" si="36"/>
        <v>8188761</v>
      </c>
    </row>
    <row r="179" spans="1:20" ht="15.75" hidden="1">
      <c r="A179" s="17" t="s">
        <v>2</v>
      </c>
      <c r="B179" s="16" t="e">
        <f>#REF!+A179</f>
        <v>#REF!</v>
      </c>
      <c r="C179" s="16"/>
      <c r="D179" s="14" t="e">
        <f>C179/B179</f>
        <v>#REF!</v>
      </c>
      <c r="E179" s="5"/>
      <c r="F179" s="14" t="e">
        <f t="shared" si="40"/>
        <v>#REF!</v>
      </c>
      <c r="G179" s="5"/>
      <c r="H179" s="5" t="e">
        <f>B179+E179</f>
        <v>#REF!</v>
      </c>
      <c r="I179" s="5"/>
      <c r="J179" s="14" t="e">
        <f t="shared" si="43"/>
        <v>#REF!</v>
      </c>
      <c r="K179" s="5"/>
      <c r="L179" s="12" t="e">
        <f aca="true" t="shared" si="44" ref="L179:L189">H179+K179</f>
        <v>#REF!</v>
      </c>
      <c r="M179" s="12"/>
      <c r="N179" s="94" t="e">
        <f t="shared" si="34"/>
        <v>#REF!</v>
      </c>
      <c r="O179" s="12"/>
      <c r="P179" s="12"/>
      <c r="Q179" s="12"/>
      <c r="R179" s="95" t="e">
        <f t="shared" si="35"/>
        <v>#REF!</v>
      </c>
      <c r="S179" s="98" t="e">
        <f t="shared" si="37"/>
        <v>#REF!</v>
      </c>
      <c r="T179" s="99" t="e">
        <f t="shared" si="36"/>
        <v>#REF!</v>
      </c>
    </row>
    <row r="180" spans="1:20" ht="15.75">
      <c r="A180" s="17" t="s">
        <v>22</v>
      </c>
      <c r="B180" s="16">
        <f>B181+B182</f>
        <v>11874800</v>
      </c>
      <c r="C180" s="16">
        <f>C181+C182</f>
        <v>8005783</v>
      </c>
      <c r="D180" s="21">
        <f>C180/B180</f>
        <v>0.674182554653552</v>
      </c>
      <c r="E180" s="16">
        <f>E181+E182</f>
        <v>0</v>
      </c>
      <c r="F180" s="21">
        <f t="shared" si="40"/>
        <v>0.674182554653552</v>
      </c>
      <c r="G180" s="16">
        <f>G181+G182</f>
        <v>0</v>
      </c>
      <c r="H180" s="16">
        <f>H181+H182</f>
        <v>12500000</v>
      </c>
      <c r="I180" s="16">
        <v>7659049</v>
      </c>
      <c r="J180" s="21">
        <f t="shared" si="43"/>
        <v>0.61272392</v>
      </c>
      <c r="K180" s="16">
        <f aca="true" t="shared" si="45" ref="K180:Q180">K181+K182</f>
        <v>0</v>
      </c>
      <c r="L180" s="16">
        <f t="shared" si="45"/>
        <v>17900000</v>
      </c>
      <c r="M180" s="16">
        <v>11040963</v>
      </c>
      <c r="N180" s="126">
        <f t="shared" si="34"/>
        <v>0.6168135754189944</v>
      </c>
      <c r="O180" s="16">
        <f t="shared" si="45"/>
        <v>0</v>
      </c>
      <c r="P180" s="16">
        <f t="shared" si="45"/>
        <v>0</v>
      </c>
      <c r="Q180" s="16">
        <f t="shared" si="45"/>
        <v>0</v>
      </c>
      <c r="R180" s="124">
        <f t="shared" si="35"/>
        <v>17900000</v>
      </c>
      <c r="S180" s="100">
        <f t="shared" si="37"/>
        <v>1.6212353940503197</v>
      </c>
      <c r="T180" s="101">
        <f t="shared" si="36"/>
        <v>6859037</v>
      </c>
    </row>
    <row r="181" spans="1:20" ht="15.75">
      <c r="A181" s="23" t="s">
        <v>19</v>
      </c>
      <c r="B181" s="5">
        <v>4900000</v>
      </c>
      <c r="C181" s="5">
        <v>3852252</v>
      </c>
      <c r="D181" s="6"/>
      <c r="E181" s="5"/>
      <c r="F181" s="6">
        <f t="shared" si="40"/>
        <v>0.7861738775510204</v>
      </c>
      <c r="G181" s="5"/>
      <c r="H181" s="5">
        <v>5000000</v>
      </c>
      <c r="I181" s="5"/>
      <c r="J181" s="6">
        <f t="shared" si="43"/>
        <v>0</v>
      </c>
      <c r="K181" s="5"/>
      <c r="L181" s="5">
        <v>7900000</v>
      </c>
      <c r="M181" s="5">
        <v>4722892</v>
      </c>
      <c r="N181" s="125">
        <f t="shared" si="34"/>
        <v>0.5978344303797468</v>
      </c>
      <c r="O181" s="5"/>
      <c r="P181" s="5"/>
      <c r="Q181" s="5"/>
      <c r="R181" s="123">
        <f t="shared" si="35"/>
        <v>7900000</v>
      </c>
      <c r="S181" s="96">
        <f t="shared" si="37"/>
        <v>1.6727039280169862</v>
      </c>
      <c r="T181" s="97">
        <f t="shared" si="36"/>
        <v>3177108</v>
      </c>
    </row>
    <row r="182" spans="1:20" ht="14.25" customHeight="1">
      <c r="A182" s="23" t="s">
        <v>20</v>
      </c>
      <c r="B182" s="5">
        <v>6974800</v>
      </c>
      <c r="C182" s="5">
        <v>4153531</v>
      </c>
      <c r="D182" s="6"/>
      <c r="E182" s="5"/>
      <c r="F182" s="6">
        <f t="shared" si="40"/>
        <v>0.5955053908355795</v>
      </c>
      <c r="G182" s="5"/>
      <c r="H182" s="5">
        <v>7500000</v>
      </c>
      <c r="I182" s="5"/>
      <c r="J182" s="6">
        <f t="shared" si="43"/>
        <v>0</v>
      </c>
      <c r="K182" s="5"/>
      <c r="L182" s="5">
        <v>10000000</v>
      </c>
      <c r="M182" s="5">
        <v>6318071</v>
      </c>
      <c r="N182" s="125">
        <f t="shared" si="34"/>
        <v>0.6318071</v>
      </c>
      <c r="O182" s="5"/>
      <c r="P182" s="5"/>
      <c r="Q182" s="5"/>
      <c r="R182" s="123">
        <f t="shared" si="35"/>
        <v>10000000</v>
      </c>
      <c r="S182" s="96">
        <f t="shared" si="37"/>
        <v>1.58276157390444</v>
      </c>
      <c r="T182" s="97">
        <f t="shared" si="36"/>
        <v>3681929</v>
      </c>
    </row>
    <row r="183" spans="1:20" ht="15.75" hidden="1">
      <c r="A183" s="26" t="s">
        <v>74</v>
      </c>
      <c r="B183" s="16">
        <v>0</v>
      </c>
      <c r="C183" s="16"/>
      <c r="D183" s="21"/>
      <c r="E183" s="16"/>
      <c r="F183" s="21" t="e">
        <f t="shared" si="40"/>
        <v>#DIV/0!</v>
      </c>
      <c r="G183" s="16"/>
      <c r="H183" s="16">
        <f>B183+G183</f>
        <v>0</v>
      </c>
      <c r="I183" s="16"/>
      <c r="J183" s="14" t="e">
        <f t="shared" si="43"/>
        <v>#DIV/0!</v>
      </c>
      <c r="K183" s="16"/>
      <c r="L183" s="12">
        <f t="shared" si="44"/>
        <v>0</v>
      </c>
      <c r="M183" s="12"/>
      <c r="N183" s="94" t="e">
        <f t="shared" si="34"/>
        <v>#DIV/0!</v>
      </c>
      <c r="O183" s="12"/>
      <c r="P183" s="12"/>
      <c r="Q183" s="12"/>
      <c r="R183" s="95">
        <f t="shared" si="35"/>
        <v>0</v>
      </c>
      <c r="S183" s="98"/>
      <c r="T183" s="99">
        <f t="shared" si="36"/>
        <v>0</v>
      </c>
    </row>
    <row r="184" spans="1:20" ht="15.75" hidden="1">
      <c r="A184" s="10" t="s">
        <v>16</v>
      </c>
      <c r="B184" s="34" t="e">
        <f>#REF!+A184</f>
        <v>#REF!</v>
      </c>
      <c r="C184" s="5"/>
      <c r="D184" s="21" t="e">
        <f>C184/B184</f>
        <v>#REF!</v>
      </c>
      <c r="E184" s="16"/>
      <c r="F184" s="21" t="e">
        <f t="shared" si="40"/>
        <v>#REF!</v>
      </c>
      <c r="G184" s="16"/>
      <c r="H184" s="16" t="e">
        <f>B184+E184</f>
        <v>#REF!</v>
      </c>
      <c r="I184" s="16"/>
      <c r="J184" s="14" t="e">
        <f t="shared" si="43"/>
        <v>#REF!</v>
      </c>
      <c r="K184" s="16"/>
      <c r="L184" s="12" t="e">
        <f t="shared" si="44"/>
        <v>#REF!</v>
      </c>
      <c r="M184" s="12"/>
      <c r="N184" s="94" t="e">
        <f t="shared" si="34"/>
        <v>#REF!</v>
      </c>
      <c r="O184" s="12"/>
      <c r="P184" s="12"/>
      <c r="Q184" s="12"/>
      <c r="R184" s="95" t="e">
        <f t="shared" si="35"/>
        <v>#REF!</v>
      </c>
      <c r="S184" s="98"/>
      <c r="T184" s="99" t="e">
        <f t="shared" si="36"/>
        <v>#REF!</v>
      </c>
    </row>
    <row r="185" spans="1:20" ht="15.75" hidden="1">
      <c r="A185" s="17" t="s">
        <v>4</v>
      </c>
      <c r="B185" s="34" t="e">
        <f>#REF!+A185</f>
        <v>#REF!</v>
      </c>
      <c r="C185" s="16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</row>
    <row r="186" spans="1:20" ht="15.75" hidden="1">
      <c r="A186" s="26" t="s">
        <v>68</v>
      </c>
      <c r="B186" s="16">
        <v>0</v>
      </c>
      <c r="C186" s="16"/>
      <c r="D186" s="21"/>
      <c r="E186" s="16"/>
      <c r="F186" s="21" t="e">
        <f t="shared" si="40"/>
        <v>#DIV/0!</v>
      </c>
      <c r="G186" s="16"/>
      <c r="H186" s="16">
        <f>B186+G186</f>
        <v>0</v>
      </c>
      <c r="I186" s="16"/>
      <c r="J186" s="14" t="e">
        <f t="shared" si="43"/>
        <v>#DIV/0!</v>
      </c>
      <c r="K186" s="16"/>
      <c r="L186" s="12">
        <f t="shared" si="44"/>
        <v>0</v>
      </c>
      <c r="M186" s="12"/>
      <c r="N186" s="94" t="e">
        <f t="shared" si="34"/>
        <v>#DIV/0!</v>
      </c>
      <c r="O186" s="12"/>
      <c r="P186" s="12"/>
      <c r="Q186" s="12"/>
      <c r="R186" s="95">
        <f t="shared" si="35"/>
        <v>0</v>
      </c>
      <c r="S186" s="98"/>
      <c r="T186" s="99">
        <f t="shared" si="36"/>
        <v>0</v>
      </c>
    </row>
    <row r="187" spans="1:20" ht="15.75" hidden="1">
      <c r="A187" s="17" t="s">
        <v>67</v>
      </c>
      <c r="B187" s="16" t="e">
        <f>#REF!+A187</f>
        <v>#REF!</v>
      </c>
      <c r="C187" s="16"/>
      <c r="D187" s="21" t="e">
        <f>C187/B187</f>
        <v>#REF!</v>
      </c>
      <c r="E187" s="16"/>
      <c r="F187" s="21" t="e">
        <f t="shared" si="40"/>
        <v>#REF!</v>
      </c>
      <c r="G187" s="16"/>
      <c r="H187" s="16" t="e">
        <f>B187+E187</f>
        <v>#REF!</v>
      </c>
      <c r="I187" s="16"/>
      <c r="J187" s="14" t="e">
        <f t="shared" si="43"/>
        <v>#REF!</v>
      </c>
      <c r="K187" s="16"/>
      <c r="L187" s="12" t="e">
        <f t="shared" si="44"/>
        <v>#REF!</v>
      </c>
      <c r="M187" s="12"/>
      <c r="N187" s="94" t="e">
        <f t="shared" si="34"/>
        <v>#REF!</v>
      </c>
      <c r="O187" s="12"/>
      <c r="P187" s="12"/>
      <c r="Q187" s="12"/>
      <c r="R187" s="95" t="e">
        <f t="shared" si="35"/>
        <v>#REF!</v>
      </c>
      <c r="S187" s="98"/>
      <c r="T187" s="99" t="e">
        <f t="shared" si="36"/>
        <v>#REF!</v>
      </c>
    </row>
    <row r="188" spans="1:20" ht="15.75" hidden="1">
      <c r="A188" s="17" t="s">
        <v>60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</row>
    <row r="189" spans="1:20" ht="15.75" hidden="1">
      <c r="A189" s="17"/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/>
      <c r="I189" s="16"/>
      <c r="J189" s="14" t="e">
        <f t="shared" si="43"/>
        <v>#DIV/0!</v>
      </c>
      <c r="K189" s="16"/>
      <c r="L189" s="12">
        <f t="shared" si="44"/>
        <v>0</v>
      </c>
      <c r="M189" s="12"/>
      <c r="N189" s="94" t="e">
        <f t="shared" si="34"/>
        <v>#DIV/0!</v>
      </c>
      <c r="O189" s="12"/>
      <c r="P189" s="12"/>
      <c r="Q189" s="12"/>
      <c r="R189" s="95">
        <f t="shared" si="35"/>
        <v>0</v>
      </c>
      <c r="S189" s="98"/>
      <c r="T189" s="99">
        <f t="shared" si="36"/>
        <v>0</v>
      </c>
    </row>
    <row r="190" spans="1:20" ht="15.75" hidden="1">
      <c r="A190" s="17"/>
      <c r="B190" s="16"/>
      <c r="C190" s="16"/>
      <c r="D190" s="21"/>
      <c r="E190" s="16"/>
      <c r="F190" s="21"/>
      <c r="G190" s="16"/>
      <c r="H190" s="16"/>
      <c r="I190" s="16"/>
      <c r="J190" s="14"/>
      <c r="K190" s="16"/>
      <c r="L190" s="12"/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</row>
    <row r="191" spans="1:20" ht="15.75" hidden="1">
      <c r="A191" s="17" t="s">
        <v>142</v>
      </c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6"/>
      <c r="M191" s="16"/>
      <c r="N191" s="94" t="e">
        <f t="shared" si="34"/>
        <v>#DIV/0!</v>
      </c>
      <c r="O191" s="16"/>
      <c r="P191" s="16"/>
      <c r="Q191" s="16"/>
      <c r="R191" s="95">
        <f t="shared" si="35"/>
        <v>0</v>
      </c>
      <c r="S191" s="98"/>
      <c r="T191" s="99">
        <f t="shared" si="36"/>
        <v>0</v>
      </c>
    </row>
    <row r="192" spans="1:20" ht="15.75" hidden="1">
      <c r="A192" s="17" t="s">
        <v>32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100"/>
      <c r="T192" s="101">
        <f t="shared" si="36"/>
        <v>0</v>
      </c>
    </row>
    <row r="193" spans="1:20" ht="15.75">
      <c r="A193" s="17" t="s">
        <v>53</v>
      </c>
      <c r="B193" s="16">
        <v>2500000</v>
      </c>
      <c r="C193" s="16">
        <v>2408248</v>
      </c>
      <c r="D193" s="21">
        <f>C193/B193</f>
        <v>0.9632992</v>
      </c>
      <c r="E193" s="16"/>
      <c r="F193" s="21">
        <f aca="true" t="shared" si="46" ref="F193:F217">C193/B193</f>
        <v>0.9632992</v>
      </c>
      <c r="G193" s="16"/>
      <c r="H193" s="16">
        <v>2544000</v>
      </c>
      <c r="I193" s="16">
        <v>2517593</v>
      </c>
      <c r="J193" s="21">
        <f aca="true" t="shared" si="47" ref="J193:J205">I193/H193</f>
        <v>0.9896198899371069</v>
      </c>
      <c r="K193" s="16"/>
      <c r="L193" s="16">
        <v>2600000</v>
      </c>
      <c r="M193" s="16">
        <v>1310582</v>
      </c>
      <c r="N193" s="126">
        <f t="shared" si="34"/>
        <v>0.50407</v>
      </c>
      <c r="O193" s="16"/>
      <c r="P193" s="16"/>
      <c r="Q193" s="16"/>
      <c r="R193" s="124">
        <f t="shared" si="35"/>
        <v>2600000</v>
      </c>
      <c r="S193" s="100">
        <f t="shared" si="37"/>
        <v>1.9838514492034836</v>
      </c>
      <c r="T193" s="101">
        <f t="shared" si="36"/>
        <v>1289418</v>
      </c>
    </row>
    <row r="194" spans="1:20" ht="15.75" hidden="1">
      <c r="A194" s="17"/>
      <c r="B194" s="16"/>
      <c r="C194" s="16"/>
      <c r="D194" s="14" t="e">
        <f>C194/B194</f>
        <v>#DIV/0!</v>
      </c>
      <c r="E194" s="5"/>
      <c r="F194" s="14" t="e">
        <f t="shared" si="46"/>
        <v>#DIV/0!</v>
      </c>
      <c r="G194" s="5"/>
      <c r="H194" s="5">
        <f>B194+E194</f>
        <v>0</v>
      </c>
      <c r="I194" s="5"/>
      <c r="J194" s="14" t="e">
        <f t="shared" si="47"/>
        <v>#DIV/0!</v>
      </c>
      <c r="K194" s="5"/>
      <c r="L194" s="12">
        <f aca="true" t="shared" si="48" ref="L194:L202">H194+K194</f>
        <v>0</v>
      </c>
      <c r="M194" s="12"/>
      <c r="N194" s="126" t="e">
        <f t="shared" si="34"/>
        <v>#DIV/0!</v>
      </c>
      <c r="O194" s="12"/>
      <c r="P194" s="12"/>
      <c r="Q194" s="12"/>
      <c r="R194" s="124">
        <f t="shared" si="35"/>
        <v>0</v>
      </c>
      <c r="S194" s="98" t="e">
        <f t="shared" si="37"/>
        <v>#DIV/0!</v>
      </c>
      <c r="T194" s="99">
        <f t="shared" si="36"/>
        <v>0</v>
      </c>
    </row>
    <row r="195" spans="1:20" ht="15.75">
      <c r="A195" s="107" t="s">
        <v>32</v>
      </c>
      <c r="B195" s="101"/>
      <c r="C195" s="101"/>
      <c r="D195" s="100"/>
      <c r="E195" s="101"/>
      <c r="F195" s="100" t="e">
        <f t="shared" si="46"/>
        <v>#DIV/0!</v>
      </c>
      <c r="G195" s="101"/>
      <c r="H195" s="101">
        <f>B195+G195</f>
        <v>0</v>
      </c>
      <c r="I195" s="101"/>
      <c r="J195" s="100" t="e">
        <f t="shared" si="47"/>
        <v>#DIV/0!</v>
      </c>
      <c r="K195" s="101"/>
      <c r="L195" s="101">
        <f t="shared" si="48"/>
        <v>0</v>
      </c>
      <c r="M195" s="101">
        <v>-40306</v>
      </c>
      <c r="N195" s="126"/>
      <c r="O195" s="101"/>
      <c r="P195" s="101"/>
      <c r="Q195" s="101"/>
      <c r="R195" s="124">
        <f t="shared" si="35"/>
        <v>0</v>
      </c>
      <c r="S195" s="100">
        <f t="shared" si="37"/>
        <v>0</v>
      </c>
      <c r="T195" s="101">
        <f t="shared" si="36"/>
        <v>40306</v>
      </c>
    </row>
    <row r="196" spans="1:20" ht="15.75">
      <c r="A196" s="11" t="s">
        <v>12</v>
      </c>
      <c r="B196" s="12">
        <f>B197</f>
        <v>12100000</v>
      </c>
      <c r="C196" s="12">
        <f>C197</f>
        <v>12082789</v>
      </c>
      <c r="D196" s="14">
        <f aca="true" t="shared" si="49" ref="D196:D201">C196/B196</f>
        <v>0.9985776033057852</v>
      </c>
      <c r="E196" s="12">
        <f>E197</f>
        <v>0</v>
      </c>
      <c r="F196" s="14">
        <f t="shared" si="46"/>
        <v>0.9985776033057852</v>
      </c>
      <c r="G196" s="12">
        <f>G197</f>
        <v>0</v>
      </c>
      <c r="H196" s="12">
        <f>H197</f>
        <v>12100000</v>
      </c>
      <c r="I196" s="12">
        <f>I197</f>
        <v>10279940</v>
      </c>
      <c r="J196" s="14">
        <f t="shared" si="47"/>
        <v>0.8495818181818182</v>
      </c>
      <c r="K196" s="12">
        <f>K197</f>
        <v>0</v>
      </c>
      <c r="L196" s="12">
        <f>L197</f>
        <v>8700000</v>
      </c>
      <c r="M196" s="12">
        <f>M197+M199</f>
        <v>7543015</v>
      </c>
      <c r="N196" s="94">
        <f t="shared" si="34"/>
        <v>0.8670132183908046</v>
      </c>
      <c r="O196" s="12">
        <f>O197+O199</f>
        <v>0</v>
      </c>
      <c r="P196" s="12">
        <f>P197+P199</f>
        <v>0</v>
      </c>
      <c r="Q196" s="12">
        <f>Q197+Q199</f>
        <v>0</v>
      </c>
      <c r="R196" s="95">
        <f t="shared" si="35"/>
        <v>8700000</v>
      </c>
      <c r="S196" s="98">
        <f t="shared" si="37"/>
        <v>1.153384952833847</v>
      </c>
      <c r="T196" s="99">
        <f t="shared" si="36"/>
        <v>1156985</v>
      </c>
    </row>
    <row r="197" spans="1:20" ht="14.25" customHeight="1">
      <c r="A197" s="10" t="s">
        <v>3</v>
      </c>
      <c r="B197" s="5">
        <v>12100000</v>
      </c>
      <c r="C197" s="5">
        <v>12082789</v>
      </c>
      <c r="D197" s="6">
        <f t="shared" si="49"/>
        <v>0.9985776033057852</v>
      </c>
      <c r="E197" s="5"/>
      <c r="F197" s="6">
        <f t="shared" si="46"/>
        <v>0.9985776033057852</v>
      </c>
      <c r="G197" s="5"/>
      <c r="H197" s="5">
        <v>12100000</v>
      </c>
      <c r="I197" s="5">
        <v>10279940</v>
      </c>
      <c r="J197" s="6">
        <f t="shared" si="47"/>
        <v>0.8495818181818182</v>
      </c>
      <c r="K197" s="5"/>
      <c r="L197" s="5">
        <v>8700000</v>
      </c>
      <c r="M197" s="5">
        <v>7543015</v>
      </c>
      <c r="N197" s="125">
        <f t="shared" si="34"/>
        <v>0.8670132183908046</v>
      </c>
      <c r="O197" s="5"/>
      <c r="P197" s="5"/>
      <c r="Q197" s="5"/>
      <c r="R197" s="123">
        <f t="shared" si="35"/>
        <v>8700000</v>
      </c>
      <c r="S197" s="96">
        <f t="shared" si="37"/>
        <v>1.153384952833847</v>
      </c>
      <c r="T197" s="97">
        <f t="shared" si="36"/>
        <v>1156985</v>
      </c>
    </row>
    <row r="198" spans="1:20" ht="15.75" hidden="1">
      <c r="A198" s="10" t="s">
        <v>4</v>
      </c>
      <c r="B198" s="5" t="e">
        <f>#REF!+A198</f>
        <v>#REF!</v>
      </c>
      <c r="C198" s="5"/>
      <c r="D198" s="14" t="e">
        <f t="shared" si="49"/>
        <v>#REF!</v>
      </c>
      <c r="E198" s="5"/>
      <c r="F198" s="14" t="e">
        <f t="shared" si="46"/>
        <v>#REF!</v>
      </c>
      <c r="G198" s="5"/>
      <c r="H198" s="5" t="e">
        <f>B198+E198</f>
        <v>#REF!</v>
      </c>
      <c r="I198" s="5"/>
      <c r="J198" s="14" t="e">
        <f t="shared" si="47"/>
        <v>#REF!</v>
      </c>
      <c r="K198" s="5"/>
      <c r="L198" s="12" t="e">
        <f t="shared" si="48"/>
        <v>#REF!</v>
      </c>
      <c r="M198" s="12"/>
      <c r="N198" s="94" t="e">
        <f t="shared" si="34"/>
        <v>#REF!</v>
      </c>
      <c r="O198" s="12"/>
      <c r="P198" s="12"/>
      <c r="Q198" s="12"/>
      <c r="R198" s="95" t="e">
        <f t="shared" si="35"/>
        <v>#REF!</v>
      </c>
      <c r="S198" s="96" t="e">
        <f t="shared" si="37"/>
        <v>#REF!</v>
      </c>
      <c r="T198" s="97" t="e">
        <f t="shared" si="36"/>
        <v>#REF!</v>
      </c>
    </row>
    <row r="199" spans="1:20" ht="15.75">
      <c r="A199" s="107" t="s">
        <v>32</v>
      </c>
      <c r="B199" s="101" t="e">
        <f>#REF!+A199</f>
        <v>#REF!</v>
      </c>
      <c r="C199" s="101"/>
      <c r="D199" s="100" t="e">
        <f t="shared" si="49"/>
        <v>#REF!</v>
      </c>
      <c r="E199" s="101"/>
      <c r="F199" s="100" t="e">
        <f t="shared" si="46"/>
        <v>#REF!</v>
      </c>
      <c r="G199" s="101"/>
      <c r="H199" s="101" t="e">
        <f>B199+E199</f>
        <v>#REF!</v>
      </c>
      <c r="I199" s="101"/>
      <c r="J199" s="100" t="e">
        <f t="shared" si="47"/>
        <v>#REF!</v>
      </c>
      <c r="K199" s="101"/>
      <c r="L199" s="101"/>
      <c r="M199" s="101"/>
      <c r="N199" s="126"/>
      <c r="O199" s="101"/>
      <c r="P199" s="101"/>
      <c r="Q199" s="101"/>
      <c r="R199" s="124">
        <f t="shared" si="35"/>
        <v>0</v>
      </c>
      <c r="S199" s="100"/>
      <c r="T199" s="101">
        <f t="shared" si="36"/>
        <v>0</v>
      </c>
    </row>
    <row r="200" spans="1:20" ht="15.75">
      <c r="A200" s="11" t="s">
        <v>13</v>
      </c>
      <c r="B200" s="12">
        <f>B201+B202</f>
        <v>729898</v>
      </c>
      <c r="C200" s="12">
        <f>C201+C202</f>
        <v>23104</v>
      </c>
      <c r="D200" s="14">
        <f t="shared" si="49"/>
        <v>0.03165373791954492</v>
      </c>
      <c r="E200" s="12">
        <f>E201</f>
        <v>0</v>
      </c>
      <c r="F200" s="14">
        <f t="shared" si="46"/>
        <v>0.03165373791954492</v>
      </c>
      <c r="G200" s="12">
        <f>G201+G202</f>
        <v>0</v>
      </c>
      <c r="H200" s="12">
        <f>H201+H202</f>
        <v>1132000</v>
      </c>
      <c r="I200" s="12">
        <f>I201+I202</f>
        <v>493129</v>
      </c>
      <c r="J200" s="14">
        <f t="shared" si="47"/>
        <v>0.4356263250883392</v>
      </c>
      <c r="K200" s="12">
        <f aca="true" t="shared" si="50" ref="K200:Q200">K201</f>
        <v>0</v>
      </c>
      <c r="L200" s="12">
        <f t="shared" si="50"/>
        <v>1312000</v>
      </c>
      <c r="M200" s="12">
        <f t="shared" si="50"/>
        <v>747109</v>
      </c>
      <c r="N200" s="94">
        <f t="shared" si="34"/>
        <v>0.5694428353658536</v>
      </c>
      <c r="O200" s="12">
        <f t="shared" si="50"/>
        <v>0</v>
      </c>
      <c r="P200" s="12">
        <f t="shared" si="50"/>
        <v>0</v>
      </c>
      <c r="Q200" s="12">
        <f t="shared" si="50"/>
        <v>0</v>
      </c>
      <c r="R200" s="95">
        <f t="shared" si="35"/>
        <v>1312000</v>
      </c>
      <c r="S200" s="98">
        <f t="shared" si="37"/>
        <v>1.7561025231927336</v>
      </c>
      <c r="T200" s="99">
        <f t="shared" si="36"/>
        <v>564891</v>
      </c>
    </row>
    <row r="201" spans="1:20" ht="14.25" customHeight="1">
      <c r="A201" s="10" t="s">
        <v>3</v>
      </c>
      <c r="B201" s="5">
        <v>729898</v>
      </c>
      <c r="C201" s="5">
        <v>23104</v>
      </c>
      <c r="D201" s="6">
        <f t="shared" si="49"/>
        <v>0.03165373791954492</v>
      </c>
      <c r="E201" s="5"/>
      <c r="F201" s="6">
        <f t="shared" si="46"/>
        <v>0.03165373791954492</v>
      </c>
      <c r="G201" s="5"/>
      <c r="H201" s="5">
        <v>1132000</v>
      </c>
      <c r="I201" s="5">
        <v>493129</v>
      </c>
      <c r="J201" s="6">
        <f t="shared" si="47"/>
        <v>0.4356263250883392</v>
      </c>
      <c r="K201" s="5"/>
      <c r="L201" s="5">
        <v>1312000</v>
      </c>
      <c r="M201" s="5">
        <v>747109</v>
      </c>
      <c r="N201" s="125">
        <f t="shared" si="34"/>
        <v>0.5694428353658536</v>
      </c>
      <c r="O201" s="5"/>
      <c r="P201" s="5"/>
      <c r="Q201" s="5"/>
      <c r="R201" s="123">
        <f t="shared" si="35"/>
        <v>1312000</v>
      </c>
      <c r="S201" s="96">
        <f t="shared" si="37"/>
        <v>1.7561025231927336</v>
      </c>
      <c r="T201" s="97">
        <f t="shared" si="36"/>
        <v>564891</v>
      </c>
    </row>
    <row r="202" spans="1:20" ht="15.75" hidden="1">
      <c r="A202" s="25" t="s">
        <v>32</v>
      </c>
      <c r="B202" s="5"/>
      <c r="C202" s="5"/>
      <c r="D202" s="6"/>
      <c r="E202" s="5"/>
      <c r="F202" s="6" t="e">
        <f t="shared" si="46"/>
        <v>#DIV/0!</v>
      </c>
      <c r="G202" s="5"/>
      <c r="H202" s="5">
        <f>B202+G202</f>
        <v>0</v>
      </c>
      <c r="I202" s="5"/>
      <c r="J202" s="14" t="e">
        <f t="shared" si="47"/>
        <v>#DIV/0!</v>
      </c>
      <c r="K202" s="5"/>
      <c r="L202" s="12">
        <f t="shared" si="48"/>
        <v>0</v>
      </c>
      <c r="M202" s="12"/>
      <c r="N202" s="94" t="e">
        <f t="shared" si="34"/>
        <v>#DIV/0!</v>
      </c>
      <c r="O202" s="12"/>
      <c r="P202" s="12"/>
      <c r="Q202" s="12"/>
      <c r="R202" s="95">
        <f t="shared" si="35"/>
        <v>0</v>
      </c>
      <c r="S202" s="98" t="e">
        <f t="shared" si="37"/>
        <v>#DIV/0!</v>
      </c>
      <c r="T202" s="99">
        <f t="shared" si="36"/>
        <v>0</v>
      </c>
    </row>
    <row r="203" spans="1:20" ht="15.75">
      <c r="A203" s="11" t="s">
        <v>9</v>
      </c>
      <c r="B203" s="12">
        <f>B204+B205+B206+B207</f>
        <v>23741354</v>
      </c>
      <c r="C203" s="12">
        <f>C204+C205+C206+C207</f>
        <v>16541809</v>
      </c>
      <c r="D203" s="14">
        <f>C203/B203</f>
        <v>0.696750867705355</v>
      </c>
      <c r="E203" s="12">
        <f>E204+E205+E207</f>
        <v>0</v>
      </c>
      <c r="F203" s="14">
        <f t="shared" si="46"/>
        <v>0.696750867705355</v>
      </c>
      <c r="G203" s="12">
        <f>G204+G205+G206+G207</f>
        <v>0</v>
      </c>
      <c r="H203" s="12">
        <f>H204+H205+H206+H207</f>
        <v>42600000</v>
      </c>
      <c r="I203" s="12">
        <f>I204+I205+I206+I207</f>
        <v>31786749</v>
      </c>
      <c r="J203" s="14">
        <f t="shared" si="47"/>
        <v>0.7461678169014084</v>
      </c>
      <c r="K203" s="12">
        <f>K204+K205+K206+K207</f>
        <v>0</v>
      </c>
      <c r="L203" s="12">
        <f>L204+L205+L207+L216</f>
        <v>46086028</v>
      </c>
      <c r="M203" s="12">
        <f>M204+M205+M207+M216</f>
        <v>29025003</v>
      </c>
      <c r="N203" s="94">
        <f t="shared" si="34"/>
        <v>0.6298004896408083</v>
      </c>
      <c r="O203" s="12">
        <f>O204+O205+O207+O216</f>
        <v>4626000</v>
      </c>
      <c r="P203" s="12">
        <f>P204+P205+P207+P216</f>
        <v>0</v>
      </c>
      <c r="Q203" s="12">
        <f>Q204+Q205+Q207+Q216</f>
        <v>0</v>
      </c>
      <c r="R203" s="95">
        <f t="shared" si="35"/>
        <v>50712028</v>
      </c>
      <c r="S203" s="98">
        <f t="shared" si="37"/>
        <v>1.7471842466303966</v>
      </c>
      <c r="T203" s="99">
        <f t="shared" si="36"/>
        <v>21687025</v>
      </c>
    </row>
    <row r="204" spans="1:21" ht="15.75">
      <c r="A204" s="10" t="s">
        <v>17</v>
      </c>
      <c r="B204" s="5">
        <v>5200000</v>
      </c>
      <c r="C204" s="5">
        <v>5200000</v>
      </c>
      <c r="D204" s="6">
        <f>C204/B204</f>
        <v>1</v>
      </c>
      <c r="E204" s="5"/>
      <c r="F204" s="6">
        <f t="shared" si="46"/>
        <v>1</v>
      </c>
      <c r="G204" s="5"/>
      <c r="H204" s="5">
        <v>6350000</v>
      </c>
      <c r="I204" s="5">
        <v>5565804</v>
      </c>
      <c r="J204" s="6">
        <f t="shared" si="47"/>
        <v>0.8765045669291338</v>
      </c>
      <c r="K204" s="5"/>
      <c r="L204" s="5">
        <v>16200000</v>
      </c>
      <c r="M204" s="5">
        <v>13911524</v>
      </c>
      <c r="N204" s="125">
        <f t="shared" si="34"/>
        <v>0.8587360493827161</v>
      </c>
      <c r="O204" s="5">
        <v>4626000</v>
      </c>
      <c r="P204" s="5"/>
      <c r="Q204" s="5"/>
      <c r="R204" s="123">
        <f t="shared" si="35"/>
        <v>20826000</v>
      </c>
      <c r="S204" s="96">
        <f t="shared" si="37"/>
        <v>1.4970322446340172</v>
      </c>
      <c r="T204" s="97">
        <f t="shared" si="36"/>
        <v>6914476</v>
      </c>
      <c r="U204" s="113"/>
    </row>
    <row r="205" spans="1:20" ht="15.75">
      <c r="A205" s="10" t="s">
        <v>18</v>
      </c>
      <c r="B205" s="27">
        <v>9670000</v>
      </c>
      <c r="C205" s="5">
        <v>9670000</v>
      </c>
      <c r="D205" s="6">
        <f>C205/B205</f>
        <v>1</v>
      </c>
      <c r="E205" s="5"/>
      <c r="F205" s="6">
        <f t="shared" si="46"/>
        <v>1</v>
      </c>
      <c r="G205" s="5"/>
      <c r="H205" s="5">
        <v>8450000</v>
      </c>
      <c r="I205" s="5">
        <v>7615000</v>
      </c>
      <c r="J205" s="6">
        <f t="shared" si="47"/>
        <v>0.9011834319526627</v>
      </c>
      <c r="K205" s="5"/>
      <c r="L205" s="5">
        <v>6120000</v>
      </c>
      <c r="M205" s="5">
        <v>5039232</v>
      </c>
      <c r="N205" s="125">
        <f t="shared" si="34"/>
        <v>0.8234039215686274</v>
      </c>
      <c r="O205" s="97"/>
      <c r="P205" s="5"/>
      <c r="Q205" s="5"/>
      <c r="R205" s="123">
        <f t="shared" si="35"/>
        <v>6120000</v>
      </c>
      <c r="S205" s="96">
        <f t="shared" si="37"/>
        <v>1.2144707764992762</v>
      </c>
      <c r="T205" s="97">
        <f t="shared" si="36"/>
        <v>1080768</v>
      </c>
    </row>
    <row r="206" spans="1:20" ht="0.75" customHeight="1">
      <c r="A206" s="10" t="s">
        <v>32</v>
      </c>
      <c r="B206" s="5"/>
      <c r="C206" s="5"/>
      <c r="D206" s="6"/>
      <c r="E206" s="5"/>
      <c r="F206" s="6" t="e">
        <f t="shared" si="46"/>
        <v>#DIV/0!</v>
      </c>
      <c r="G206" s="5"/>
      <c r="H206" s="5"/>
      <c r="I206" s="5">
        <v>-35238</v>
      </c>
      <c r="J206" s="6"/>
      <c r="K206" s="5"/>
      <c r="L206" s="5"/>
      <c r="M206" s="5"/>
      <c r="N206" s="125" t="e">
        <f t="shared" si="34"/>
        <v>#DIV/0!</v>
      </c>
      <c r="O206" s="5"/>
      <c r="P206" s="5"/>
      <c r="Q206" s="5"/>
      <c r="R206" s="123">
        <f t="shared" si="35"/>
        <v>0</v>
      </c>
      <c r="S206" s="96" t="e">
        <f t="shared" si="37"/>
        <v>#DIV/0!</v>
      </c>
      <c r="T206" s="97">
        <f t="shared" si="36"/>
        <v>0</v>
      </c>
    </row>
    <row r="207" spans="1:20" ht="15.75">
      <c r="A207" s="10" t="s">
        <v>3</v>
      </c>
      <c r="B207" s="5">
        <v>8871354</v>
      </c>
      <c r="C207" s="5">
        <v>1671809</v>
      </c>
      <c r="D207" s="6">
        <f aca="true" t="shared" si="51" ref="D207:D213">C207/B207</f>
        <v>0.18845026362379408</v>
      </c>
      <c r="E207" s="5"/>
      <c r="F207" s="6">
        <f t="shared" si="46"/>
        <v>0.18845026362379408</v>
      </c>
      <c r="G207" s="5"/>
      <c r="H207" s="5">
        <v>27800000</v>
      </c>
      <c r="I207" s="5">
        <v>18641183</v>
      </c>
      <c r="J207" s="6">
        <f aca="true" t="shared" si="52" ref="J207:J217">I207/H207</f>
        <v>0.6705461510791367</v>
      </c>
      <c r="K207" s="5"/>
      <c r="L207" s="5">
        <v>23766028</v>
      </c>
      <c r="M207" s="5">
        <v>10074247</v>
      </c>
      <c r="N207" s="125">
        <f t="shared" si="34"/>
        <v>0.4238927514517781</v>
      </c>
      <c r="O207" s="5"/>
      <c r="P207" s="5"/>
      <c r="Q207" s="5"/>
      <c r="R207" s="123">
        <f t="shared" si="35"/>
        <v>23766028</v>
      </c>
      <c r="S207" s="96">
        <f t="shared" si="37"/>
        <v>2.35908728463775</v>
      </c>
      <c r="T207" s="97">
        <f t="shared" si="36"/>
        <v>13691781</v>
      </c>
    </row>
    <row r="208" spans="1:20" ht="0.75" customHeight="1">
      <c r="A208" s="10" t="s">
        <v>4</v>
      </c>
      <c r="B208" s="5" t="e">
        <f>#REF!+A208</f>
        <v>#REF!</v>
      </c>
      <c r="C208" s="5"/>
      <c r="D208" s="14" t="e">
        <f t="shared" si="51"/>
        <v>#REF!</v>
      </c>
      <c r="E208" s="5"/>
      <c r="F208" s="6" t="e">
        <f t="shared" si="46"/>
        <v>#REF!</v>
      </c>
      <c r="G208" s="5"/>
      <c r="H208" s="5" t="e">
        <f aca="true" t="shared" si="53" ref="H208:H216">B208+E208</f>
        <v>#REF!</v>
      </c>
      <c r="I208" s="5"/>
      <c r="J208" s="14" t="e">
        <f t="shared" si="52"/>
        <v>#REF!</v>
      </c>
      <c r="K208" s="5"/>
      <c r="L208" s="5" t="e">
        <f aca="true" t="shared" si="54" ref="L208:L215">H208/B208</f>
        <v>#REF!</v>
      </c>
      <c r="M208" s="5"/>
      <c r="N208" s="94" t="e">
        <f t="shared" si="34"/>
        <v>#REF!</v>
      </c>
      <c r="O208" s="12" t="e">
        <f>M208/L208</f>
        <v>#REF!</v>
      </c>
      <c r="P208" s="5"/>
      <c r="Q208" s="5"/>
      <c r="R208" s="95" t="e">
        <f t="shared" si="35"/>
        <v>#REF!</v>
      </c>
      <c r="S208" s="98" t="e">
        <f t="shared" si="37"/>
        <v>#REF!</v>
      </c>
      <c r="T208" s="99" t="e">
        <f t="shared" si="36"/>
        <v>#REF!</v>
      </c>
    </row>
    <row r="209" spans="1:20" ht="20.25" hidden="1">
      <c r="A209" s="35"/>
      <c r="B209" s="12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t="shared" si="53"/>
        <v>#REF!</v>
      </c>
      <c r="I209" s="5"/>
      <c r="J209" s="14" t="e">
        <f t="shared" si="52"/>
        <v>#REF!</v>
      </c>
      <c r="K209" s="5"/>
      <c r="L209" s="5" t="e">
        <f t="shared" si="54"/>
        <v>#REF!</v>
      </c>
      <c r="M209" s="5"/>
      <c r="N209" s="94" t="e">
        <f aca="true" t="shared" si="55" ref="N209:N217">M209/L209</f>
        <v>#REF!</v>
      </c>
      <c r="O209" s="12" t="e">
        <f aca="true" t="shared" si="56" ref="O209:O215">M209/L209</f>
        <v>#REF!</v>
      </c>
      <c r="P209" s="5"/>
      <c r="Q209" s="5"/>
      <c r="R209" s="95" t="e">
        <f aca="true" t="shared" si="57" ref="R209:R216">L209+O209</f>
        <v>#REF!</v>
      </c>
      <c r="S209" s="98" t="e">
        <f t="shared" si="37"/>
        <v>#REF!</v>
      </c>
      <c r="T209" s="99" t="e">
        <f aca="true" t="shared" si="58" ref="T209:T217">R209-M209</f>
        <v>#REF!</v>
      </c>
    </row>
    <row r="210" spans="1:20" ht="15.75" hidden="1">
      <c r="A210" s="36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t="shared" si="55"/>
        <v>#REF!</v>
      </c>
      <c r="O210" s="12" t="e">
        <f t="shared" si="56"/>
        <v>#REF!</v>
      </c>
      <c r="P210" s="5"/>
      <c r="Q210" s="5"/>
      <c r="R210" s="95" t="e">
        <f t="shared" si="57"/>
        <v>#REF!</v>
      </c>
      <c r="S210" s="98" t="e">
        <f aca="true" t="shared" si="59" ref="S210:S217">R210/M210</f>
        <v>#REF!</v>
      </c>
      <c r="T210" s="99" t="e">
        <f t="shared" si="58"/>
        <v>#REF!</v>
      </c>
    </row>
    <row r="211" spans="1:20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t="shared" si="59"/>
        <v>#REF!</v>
      </c>
      <c r="T211" s="99" t="e">
        <f t="shared" si="58"/>
        <v>#REF!</v>
      </c>
    </row>
    <row r="212" spans="1:20" ht="15.75" hidden="1">
      <c r="A212" s="10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</row>
    <row r="213" spans="1:20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</row>
    <row r="214" spans="1:20" ht="15.75" hidden="1">
      <c r="A214" s="11" t="s">
        <v>54</v>
      </c>
      <c r="B214" s="12">
        <f>B215</f>
        <v>0</v>
      </c>
      <c r="C214" s="12">
        <f>C215</f>
        <v>0</v>
      </c>
      <c r="D214" s="14"/>
      <c r="E214" s="12">
        <f>E215</f>
        <v>0</v>
      </c>
      <c r="F214" s="6" t="e">
        <f t="shared" si="46"/>
        <v>#DIV/0!</v>
      </c>
      <c r="G214" s="12"/>
      <c r="H214" s="12">
        <f t="shared" si="53"/>
        <v>0</v>
      </c>
      <c r="I214" s="12"/>
      <c r="J214" s="14" t="e">
        <f t="shared" si="52"/>
        <v>#DIV/0!</v>
      </c>
      <c r="K214" s="12"/>
      <c r="L214" s="5" t="e">
        <f t="shared" si="54"/>
        <v>#DIV/0!</v>
      </c>
      <c r="M214" s="5"/>
      <c r="N214" s="94" t="e">
        <f t="shared" si="55"/>
        <v>#DIV/0!</v>
      </c>
      <c r="O214" s="12" t="e">
        <f t="shared" si="56"/>
        <v>#DIV/0!</v>
      </c>
      <c r="P214" s="5"/>
      <c r="Q214" s="5"/>
      <c r="R214" s="95" t="e">
        <f t="shared" si="57"/>
        <v>#DIV/0!</v>
      </c>
      <c r="S214" s="98" t="e">
        <f t="shared" si="59"/>
        <v>#DIV/0!</v>
      </c>
      <c r="T214" s="99" t="e">
        <f t="shared" si="58"/>
        <v>#DIV/0!</v>
      </c>
    </row>
    <row r="215" spans="1:20" ht="30.75" hidden="1">
      <c r="A215" s="41" t="s">
        <v>71</v>
      </c>
      <c r="B215" s="5"/>
      <c r="C215" s="5"/>
      <c r="D215" s="6"/>
      <c r="E215" s="5"/>
      <c r="F215" s="6" t="e">
        <f t="shared" si="46"/>
        <v>#DIV/0!</v>
      </c>
      <c r="G215" s="5"/>
      <c r="H215" s="5">
        <f t="shared" si="53"/>
        <v>0</v>
      </c>
      <c r="I215" s="5"/>
      <c r="J215" s="14" t="e">
        <f t="shared" si="52"/>
        <v>#DIV/0!</v>
      </c>
      <c r="K215" s="5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</row>
    <row r="216" spans="1:20" ht="16.5" thickBot="1">
      <c r="A216" s="77" t="s">
        <v>32</v>
      </c>
      <c r="B216" s="12">
        <v>0</v>
      </c>
      <c r="C216" s="12"/>
      <c r="D216" s="14"/>
      <c r="E216" s="12"/>
      <c r="F216" s="6" t="e">
        <f t="shared" si="46"/>
        <v>#DIV/0!</v>
      </c>
      <c r="G216" s="12"/>
      <c r="H216" s="12">
        <f t="shared" si="53"/>
        <v>0</v>
      </c>
      <c r="I216" s="12"/>
      <c r="J216" s="14" t="e">
        <f t="shared" si="52"/>
        <v>#DIV/0!</v>
      </c>
      <c r="K216" s="12"/>
      <c r="L216" s="65"/>
      <c r="M216" s="65"/>
      <c r="N216" s="127"/>
      <c r="O216" s="65"/>
      <c r="P216" s="16"/>
      <c r="Q216" s="16"/>
      <c r="R216" s="124">
        <f t="shared" si="57"/>
        <v>0</v>
      </c>
      <c r="S216" s="102"/>
      <c r="T216" s="104">
        <f t="shared" si="58"/>
        <v>0</v>
      </c>
    </row>
    <row r="217" spans="1:20" ht="21" thickBot="1">
      <c r="A217" s="78" t="s">
        <v>1</v>
      </c>
      <c r="B217" s="86">
        <f>B80+B86+B94+B101+B108+B123+B131+B150+B178+B196+B200+B203+B214+B216</f>
        <v>224238631</v>
      </c>
      <c r="C217" s="87">
        <f>C80+C86+C94+C98+C101+C108+C123+C131+C150+C178+C196+C200+C203</f>
        <v>208553657</v>
      </c>
      <c r="D217" s="88">
        <f>C217/B217</f>
        <v>0.9300523111024522</v>
      </c>
      <c r="E217" s="87">
        <f>E80+E86+E94+E98+E101+E108+E123+E131+E150+E178+E196+E200+E203+E214+E216</f>
        <v>0</v>
      </c>
      <c r="F217" s="88">
        <f t="shared" si="46"/>
        <v>0.9300523111024522</v>
      </c>
      <c r="G217" s="87">
        <f>G80+G86+G94+G101+G108+G123+G131+G150+G178+G196+G200+G203</f>
        <v>0</v>
      </c>
      <c r="H217" s="87">
        <f>H80+H86+H94+H101+H108+H123+H131+H150+H178+H196+H200+H203</f>
        <v>275745376</v>
      </c>
      <c r="I217" s="87">
        <f>I80+I86+I94+I101+I108+I123+I131+I150+I178+I196+I200+I203</f>
        <v>229057145</v>
      </c>
      <c r="J217" s="88">
        <f t="shared" si="52"/>
        <v>0.8306835397305085</v>
      </c>
      <c r="K217" s="89">
        <f aca="true" t="shared" si="60" ref="K217:R217">K80+K86+K94+K101+K108+K123+K131+K150+K178+K196+K200+K203</f>
        <v>150000</v>
      </c>
      <c r="L217" s="80">
        <f t="shared" si="60"/>
        <v>225536328</v>
      </c>
      <c r="M217" s="80">
        <f t="shared" si="60"/>
        <v>154660788</v>
      </c>
      <c r="N217" s="103">
        <f t="shared" si="55"/>
        <v>0.6857466793553543</v>
      </c>
      <c r="O217" s="80">
        <f t="shared" si="60"/>
        <v>5745900</v>
      </c>
      <c r="P217" s="80">
        <f t="shared" si="60"/>
        <v>0</v>
      </c>
      <c r="Q217" s="80">
        <f t="shared" si="60"/>
        <v>0</v>
      </c>
      <c r="R217" s="80">
        <f t="shared" si="60"/>
        <v>231282228</v>
      </c>
      <c r="S217" s="103">
        <f t="shared" si="59"/>
        <v>1.495416071460854</v>
      </c>
      <c r="T217" s="105">
        <f t="shared" si="58"/>
        <v>76621440</v>
      </c>
    </row>
    <row r="218" spans="1:20" ht="15.75">
      <c r="A218" s="28"/>
      <c r="B218" s="74"/>
      <c r="C218" s="75"/>
      <c r="D218" s="75"/>
      <c r="E218" s="76"/>
      <c r="F218" s="76"/>
      <c r="G218" s="76"/>
      <c r="H218" s="75">
        <f>H75-H217</f>
        <v>0</v>
      </c>
      <c r="I218" s="75"/>
      <c r="J218" s="75"/>
      <c r="K218" s="75"/>
      <c r="L218" s="75">
        <f>L75-L217</f>
        <v>0</v>
      </c>
      <c r="M218" s="76"/>
      <c r="N218" s="76"/>
      <c r="O218" s="76"/>
      <c r="P218" s="76"/>
      <c r="Q218" s="76"/>
      <c r="R218" s="2">
        <f>R75-R217</f>
        <v>0</v>
      </c>
      <c r="S218" s="74"/>
      <c r="T218" s="74"/>
    </row>
    <row r="219" spans="1:18" ht="15.75">
      <c r="A219" s="68"/>
      <c r="B219" s="68"/>
      <c r="C219" s="68"/>
      <c r="D219" s="68"/>
      <c r="E219" s="68"/>
      <c r="F219" s="68"/>
      <c r="G219" s="68"/>
      <c r="H219" s="30"/>
      <c r="I219" s="30"/>
      <c r="J219" s="30"/>
      <c r="K219" s="30"/>
      <c r="L219" s="67"/>
      <c r="M219" s="67"/>
      <c r="N219" s="67"/>
      <c r="O219" s="67"/>
      <c r="P219" s="67"/>
      <c r="Q219" s="67"/>
      <c r="R219" s="2"/>
    </row>
    <row r="220" spans="1:18" ht="15.75">
      <c r="A220" s="3" t="s">
        <v>149</v>
      </c>
      <c r="B220" s="2"/>
      <c r="C220" s="2"/>
      <c r="D220" s="69"/>
      <c r="E220" s="29" t="s">
        <v>84</v>
      </c>
      <c r="F220" s="29"/>
      <c r="G220" s="29"/>
      <c r="H220" s="68"/>
      <c r="I220" s="68"/>
      <c r="J220" s="68"/>
      <c r="K220" s="68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150</v>
      </c>
      <c r="B221" s="30"/>
      <c r="C221" s="69"/>
      <c r="D221" s="69"/>
      <c r="E221" s="29" t="s">
        <v>85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28"/>
      <c r="B223" s="68"/>
      <c r="C223" s="69"/>
      <c r="D223" s="69"/>
      <c r="E223" s="67"/>
      <c r="F223" s="67"/>
      <c r="G223" s="67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139" t="s">
        <v>178</v>
      </c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139" t="s">
        <v>179</v>
      </c>
      <c r="O224" s="67"/>
      <c r="P224" s="67"/>
      <c r="Q224" s="67"/>
      <c r="R224" s="2"/>
    </row>
    <row r="225" spans="1:18" ht="15.75">
      <c r="A225" s="28"/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31"/>
      <c r="B226" s="69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2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28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68"/>
      <c r="B231" s="68"/>
      <c r="C231" s="69"/>
      <c r="D231" s="69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2021-10-05T11:48:19Z</cp:lastPrinted>
  <dcterms:created xsi:type="dcterms:W3CDTF">2007-06-25T06:06:27Z</dcterms:created>
  <dcterms:modified xsi:type="dcterms:W3CDTF">2021-10-05T12:02:48Z</dcterms:modified>
  <cp:category/>
  <cp:version/>
  <cp:contentType/>
  <cp:contentStatus/>
</cp:coreProperties>
</file>