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oct 2021" sheetId="1" r:id="rId1"/>
  </sheets>
  <definedNames/>
  <calcPr fullCalcOnLoad="1"/>
</workbook>
</file>

<file path=xl/sharedStrings.xml><?xml version="1.0" encoding="utf-8"?>
<sst xmlns="http://schemas.openxmlformats.org/spreadsheetml/2006/main" count="244" uniqueCount="182">
  <si>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</si>
  <si>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</si>
  <si>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</si>
  <si>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</si>
  <si>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</si>
  <si>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</si>
  <si>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</si>
  <si>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</si>
  <si>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</si>
  <si>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</si>
  <si>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</si>
  <si>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</si>
  <si>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</si>
  <si>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</si>
  <si>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</si>
  <si>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</si>
  <si>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</si>
  <si>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</si>
  <si>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</si>
  <si>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</si>
  <si>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</si>
  <si>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</si>
  <si>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</si>
  <si>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</si>
  <si>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</si>
  <si>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</si>
  <si>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</si>
  <si>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</si>
  <si>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</si>
  <si>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</si>
  <si>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</si>
  <si>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</si>
  <si>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</si>
  <si>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</si>
  <si>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</si>
  <si>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</si>
  <si>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</si>
  <si>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</si>
  <si>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</si>
  <si>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</si>
  <si>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</si>
  <si>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</si>
  <si>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</si>
  <si>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</si>
  <si>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</si>
  <si>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</si>
  <si>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</si>
  <si>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</si>
  <si>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</si>
  <si>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</si>
  <si>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</si>
  <si>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</si>
  <si>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</si>
  <si>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</si>
  <si>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</si>
  <si>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</si>
  <si>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</si>
  <si>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</si>
  <si>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</si>
  <si>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</si>
  <si>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</si>
  <si>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</si>
  <si>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</si>
  <si>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</si>
  <si>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</si>
  <si>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</si>
  <si>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</si>
  <si>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</si>
  <si>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</si>
  <si>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</si>
  <si>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</si>
  <si>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</si>
  <si>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</si>
  <si>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</si>
  <si>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</si>
  <si>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</si>
  <si>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</si>
  <si>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</si>
  <si>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</si>
  <si>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</si>
  <si>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</si>
  <si>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</si>
  <si>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</si>
  <si>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</si>
  <si>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</si>
  <si>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</si>
  <si>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</si>
  <si>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</si>
  <si>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</si>
  <si>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</si>
  <si>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</si>
  <si>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</si>
  <si>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</si>
  <si>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</si>
  <si>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</si>
  <si>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</si>
  <si>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</si>
  <si>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</si>
  <si>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</si>
  <si>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</si>
  <si>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</si>
  <si>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</si>
  <si>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</si>
  <si>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</si>
  <si>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</si>
  <si>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</si>
  <si>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</si>
  <si>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</si>
  <si>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</si>
  <si>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</si>
  <si>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</si>
  <si>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</si>
  <si>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</si>
  <si>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</si>
  <si>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</si>
  <si>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</si>
  <si>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</si>
  <si>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</si>
  <si>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</si>
  <si>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</si>
  <si>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</si>
  <si>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</si>
  <si>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</si>
  <si>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</si>
  <si>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</si>
  <si>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</si>
  <si>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</si>
  <si>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</si>
  <si>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</si>
  <si>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</si>
  <si>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</si>
  <si>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</si>
  <si>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</si>
  <si>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</si>
  <si>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</si>
  <si>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</si>
  <si>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</si>
  <si>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</si>
  <si>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</si>
  <si>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</si>
  <si>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</si>
  <si>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</si>
  <si>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</si>
  <si>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</si>
  <si>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</si>
  <si>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</si>
  <si>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</si>
  <si>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</si>
  <si>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</si>
  <si>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</si>
  <si>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</si>
  <si>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</si>
  <si>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</si>
  <si>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</si>
  <si>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</si>
  <si>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</si>
  <si>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</si>
  <si>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</si>
  <si>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</si>
  <si>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</si>
  <si>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</si>
  <si>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</si>
  <si>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</si>
  <si>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</si>
  <si>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</si>
  <si>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</si>
  <si>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</si>
  <si>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</si>
  <si>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</si>
  <si>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</si>
  <si>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</si>
  <si>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</si>
  <si>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</si>
  <si>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</si>
  <si>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</si>
  <si>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</si>
  <si>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</si>
  <si>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REALIZARI  LA 19.10.2021</t>
  </si>
  <si>
    <t>Sume repartizate pentru finantarea institutiilor de spectacole si concerte 0406</t>
  </si>
  <si>
    <t>ANEXA 1 la HCL 273/28.10.2021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</si>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</sst>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3"/>
  <sheetViews>
    <sheetView tabSelected="1" zoomScalePageLayoutView="0" workbookViewId="0" topLeftCell="A206">
      <selection activeCell="N225" sqref="N225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155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179</v>
      </c>
      <c r="S7" s="74"/>
      <c r="T7" s="2" t="s">
        <v>123</v>
      </c>
      <c r="U7" s="74"/>
      <c r="V7" s="74"/>
    </row>
    <row r="8" spans="1:22" ht="93" customHeight="1" thickBot="1">
      <c r="A8" s="57" t="s">
        <v>140</v>
      </c>
      <c r="B8" s="56" t="s">
        <v>129</v>
      </c>
      <c r="C8" s="52" t="s">
        <v>133</v>
      </c>
      <c r="D8" s="53" t="s">
        <v>81</v>
      </c>
      <c r="E8" s="54" t="s">
        <v>119</v>
      </c>
      <c r="F8" s="54" t="s">
        <v>81</v>
      </c>
      <c r="G8" s="54"/>
      <c r="H8" s="55" t="s">
        <v>135</v>
      </c>
      <c r="I8" s="55" t="s">
        <v>138</v>
      </c>
      <c r="J8" s="55" t="s">
        <v>81</v>
      </c>
      <c r="K8" s="58" t="s">
        <v>136</v>
      </c>
      <c r="L8" s="59" t="s">
        <v>174</v>
      </c>
      <c r="M8" s="59" t="s">
        <v>177</v>
      </c>
      <c r="N8" s="59" t="s">
        <v>81</v>
      </c>
      <c r="O8" s="59" t="s">
        <v>136</v>
      </c>
      <c r="P8" s="61" t="s">
        <v>144</v>
      </c>
      <c r="Q8" s="60"/>
      <c r="R8" s="59" t="s">
        <v>175</v>
      </c>
      <c r="S8" s="61" t="s">
        <v>156</v>
      </c>
      <c r="T8" s="59" t="s">
        <v>157</v>
      </c>
      <c r="U8" s="74"/>
      <c r="V8" s="74"/>
    </row>
    <row r="9" spans="1:22" ht="15.75">
      <c r="A9" s="131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1061000</v>
      </c>
      <c r="M9" s="4">
        <v>1060390</v>
      </c>
      <c r="N9" s="51">
        <f>M9/L9</f>
        <v>0.9994250706880302</v>
      </c>
      <c r="O9" s="4"/>
      <c r="P9" s="4"/>
      <c r="Q9" s="70"/>
      <c r="R9" s="4">
        <f>L9+O9</f>
        <v>1061000</v>
      </c>
      <c r="S9" s="51">
        <f>R9/M9</f>
        <v>1.0005752600458322</v>
      </c>
      <c r="T9" s="4">
        <f>R9-M9</f>
        <v>610</v>
      </c>
      <c r="U9" s="74"/>
      <c r="V9" s="74"/>
    </row>
    <row r="10" spans="1:22" ht="26.25">
      <c r="A10" s="132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411146</v>
      </c>
      <c r="M10" s="5">
        <v>421396</v>
      </c>
      <c r="N10" s="51">
        <f aca="true" t="shared" si="2" ref="N10:N74">M10/L10</f>
        <v>1.0249303167244725</v>
      </c>
      <c r="O10" s="4">
        <v>28854</v>
      </c>
      <c r="P10" s="5"/>
      <c r="Q10" s="5">
        <f aca="true" t="shared" si="3" ref="Q10:Q74">M10-L10</f>
        <v>10250</v>
      </c>
      <c r="R10" s="4">
        <f aca="true" t="shared" si="4" ref="R10:R74">L10+O10</f>
        <v>440000</v>
      </c>
      <c r="S10" s="51">
        <f aca="true" t="shared" si="5" ref="S10:S76">R10/M10</f>
        <v>1.0441484969007775</v>
      </c>
      <c r="T10" s="4">
        <f aca="true" t="shared" si="6" ref="T10:T76">R10-M10</f>
        <v>18604</v>
      </c>
      <c r="U10" s="74"/>
      <c r="V10" s="74"/>
    </row>
    <row r="11" spans="1:22" ht="15.75">
      <c r="A11" s="37" t="s">
        <v>159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4180394</v>
      </c>
      <c r="N11" s="51">
        <f t="shared" si="2"/>
        <v>0.8894455319148936</v>
      </c>
      <c r="O11" s="4"/>
      <c r="P11" s="5"/>
      <c r="Q11" s="5">
        <f t="shared" si="3"/>
        <v>-519606</v>
      </c>
      <c r="R11" s="4">
        <f t="shared" si="4"/>
        <v>4700000</v>
      </c>
      <c r="S11" s="51">
        <f t="shared" si="5"/>
        <v>1.1242959395693324</v>
      </c>
      <c r="T11" s="4">
        <f t="shared" si="6"/>
        <v>519606</v>
      </c>
      <c r="U11" s="74"/>
      <c r="V11" s="74"/>
    </row>
    <row r="12" spans="1:22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125682000</v>
      </c>
      <c r="M13" s="5">
        <v>103675680</v>
      </c>
      <c r="N13" s="51">
        <f t="shared" si="2"/>
        <v>0.8249047596314508</v>
      </c>
      <c r="O13" s="4"/>
      <c r="P13" s="5"/>
      <c r="Q13" s="5">
        <f t="shared" si="3"/>
        <v>-22006320</v>
      </c>
      <c r="R13" s="4">
        <f t="shared" si="4"/>
        <v>125682000</v>
      </c>
      <c r="S13" s="51">
        <f t="shared" si="5"/>
        <v>1.2122611590297745</v>
      </c>
      <c r="T13" s="4">
        <f t="shared" si="6"/>
        <v>22006320</v>
      </c>
      <c r="U13" s="74"/>
      <c r="V13" s="74"/>
    </row>
    <row r="14" spans="1:22" ht="26.25">
      <c r="A14" s="137" t="s">
        <v>178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/>
      <c r="M14" s="5">
        <v>1889000</v>
      </c>
      <c r="N14" s="51"/>
      <c r="O14" s="4">
        <v>1889000</v>
      </c>
      <c r="P14" s="5"/>
      <c r="Q14" s="5"/>
      <c r="R14" s="4">
        <f t="shared" si="4"/>
        <v>1889000</v>
      </c>
      <c r="S14" s="51"/>
      <c r="T14" s="4"/>
      <c r="U14" s="74"/>
      <c r="V14" s="74"/>
    </row>
    <row r="15" spans="1:22" ht="26.25">
      <c r="A15" s="132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2108090</v>
      </c>
      <c r="M15" s="5">
        <v>1835349</v>
      </c>
      <c r="N15" s="51">
        <f t="shared" si="2"/>
        <v>0.8706217476483452</v>
      </c>
      <c r="O15" s="4"/>
      <c r="P15" s="5"/>
      <c r="Q15" s="5">
        <f t="shared" si="3"/>
        <v>-272741</v>
      </c>
      <c r="R15" s="4">
        <f t="shared" si="4"/>
        <v>2108090</v>
      </c>
      <c r="S15" s="51">
        <f t="shared" si="5"/>
        <v>1.1486044343609854</v>
      </c>
      <c r="T15" s="4">
        <f t="shared" si="6"/>
        <v>272741</v>
      </c>
      <c r="U15" s="74"/>
      <c r="V15" s="74"/>
    </row>
    <row r="16" spans="1:22" ht="26.25">
      <c r="A16" s="132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3148327</v>
      </c>
      <c r="M16" s="5">
        <v>3133294</v>
      </c>
      <c r="N16" s="51">
        <f t="shared" si="2"/>
        <v>0.995225083036165</v>
      </c>
      <c r="O16" s="4">
        <v>51673</v>
      </c>
      <c r="P16" s="5"/>
      <c r="Q16" s="5">
        <f>M16-L16</f>
        <v>-15033</v>
      </c>
      <c r="R16" s="4">
        <f t="shared" si="4"/>
        <v>3200000</v>
      </c>
      <c r="S16" s="51">
        <f t="shared" si="5"/>
        <v>1.0212894161862882</v>
      </c>
      <c r="T16" s="4">
        <f t="shared" si="6"/>
        <v>66706</v>
      </c>
      <c r="U16" s="74"/>
      <c r="V16" s="74"/>
    </row>
    <row r="17" spans="1:22" ht="26.25">
      <c r="A17" s="132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2223691</v>
      </c>
      <c r="M17" s="5">
        <v>2276024</v>
      </c>
      <c r="N17" s="51">
        <f t="shared" si="2"/>
        <v>1.0235342950077146</v>
      </c>
      <c r="O17" s="4">
        <v>96309</v>
      </c>
      <c r="P17" s="5"/>
      <c r="Q17" s="5">
        <f>M17-L17</f>
        <v>52333</v>
      </c>
      <c r="R17" s="4">
        <f t="shared" si="4"/>
        <v>2320000</v>
      </c>
      <c r="S17" s="51">
        <f t="shared" si="5"/>
        <v>1.0193214131309687</v>
      </c>
      <c r="T17" s="4">
        <f t="shared" si="6"/>
        <v>43976</v>
      </c>
      <c r="U17" s="74"/>
      <c r="V17" s="74"/>
    </row>
    <row r="18" spans="1:22" ht="15.75">
      <c r="A18" s="133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1003262</v>
      </c>
      <c r="M18" s="5">
        <v>963084</v>
      </c>
      <c r="N18" s="51">
        <f t="shared" si="2"/>
        <v>0.9599526345062407</v>
      </c>
      <c r="O18" s="4"/>
      <c r="P18" s="5"/>
      <c r="Q18" s="5">
        <f t="shared" si="3"/>
        <v>-40178</v>
      </c>
      <c r="R18" s="4">
        <f t="shared" si="4"/>
        <v>1003262</v>
      </c>
      <c r="S18" s="51">
        <f t="shared" si="5"/>
        <v>1.0417180640525645</v>
      </c>
      <c r="T18" s="4">
        <f t="shared" si="6"/>
        <v>40178</v>
      </c>
      <c r="U18" s="74"/>
      <c r="V18" s="74"/>
    </row>
    <row r="19" spans="1:22" ht="26.25">
      <c r="A19" s="132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11600000</v>
      </c>
      <c r="M19" s="5">
        <v>11940245</v>
      </c>
      <c r="N19" s="51">
        <f t="shared" si="2"/>
        <v>1.0293314655172414</v>
      </c>
      <c r="O19" s="4">
        <v>400000</v>
      </c>
      <c r="P19" s="5"/>
      <c r="Q19" s="5">
        <f>M19-L19</f>
        <v>340245</v>
      </c>
      <c r="R19" s="4">
        <f t="shared" si="4"/>
        <v>12000000</v>
      </c>
      <c r="S19" s="51">
        <f t="shared" si="5"/>
        <v>1.0050045036764321</v>
      </c>
      <c r="T19" s="4">
        <f t="shared" si="6"/>
        <v>59755</v>
      </c>
      <c r="U19" s="74"/>
      <c r="V19" s="74"/>
    </row>
    <row r="20" spans="1:22" ht="26.25">
      <c r="A20" s="132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21712007</v>
      </c>
      <c r="M20" s="5">
        <v>23296406</v>
      </c>
      <c r="N20" s="51">
        <f t="shared" si="2"/>
        <v>1.0729734013073964</v>
      </c>
      <c r="O20" s="4">
        <v>1627993</v>
      </c>
      <c r="P20" s="5"/>
      <c r="Q20" s="5">
        <f>M20-L20</f>
        <v>1584399</v>
      </c>
      <c r="R20" s="4">
        <f t="shared" si="4"/>
        <v>23340000</v>
      </c>
      <c r="S20" s="51">
        <f t="shared" si="5"/>
        <v>1.0018712757667427</v>
      </c>
      <c r="T20" s="4">
        <f t="shared" si="6"/>
        <v>43594</v>
      </c>
      <c r="U20" s="74"/>
      <c r="V20" s="74"/>
    </row>
    <row r="21" spans="1:22" ht="15.75">
      <c r="A21" s="133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1646789</v>
      </c>
      <c r="M21" s="5">
        <v>1644978</v>
      </c>
      <c r="N21" s="51">
        <f t="shared" si="2"/>
        <v>0.9989002841286893</v>
      </c>
      <c r="O21" s="4">
        <v>13211</v>
      </c>
      <c r="P21" s="5"/>
      <c r="Q21" s="5">
        <f t="shared" si="3"/>
        <v>-1811</v>
      </c>
      <c r="R21" s="4">
        <f t="shared" si="4"/>
        <v>1660000</v>
      </c>
      <c r="S21" s="51">
        <f t="shared" si="5"/>
        <v>1.0091320370242034</v>
      </c>
      <c r="T21" s="4">
        <f t="shared" si="6"/>
        <v>15022</v>
      </c>
      <c r="U21" s="74"/>
      <c r="V21" s="74"/>
    </row>
    <row r="22" spans="1:22" ht="15.75">
      <c r="A22" s="134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50000</v>
      </c>
      <c r="M22" s="5">
        <v>20895</v>
      </c>
      <c r="N22" s="51">
        <f t="shared" si="2"/>
        <v>0.4179</v>
      </c>
      <c r="O22" s="4"/>
      <c r="P22" s="5"/>
      <c r="Q22" s="5">
        <f t="shared" si="3"/>
        <v>-29105</v>
      </c>
      <c r="R22" s="4">
        <f t="shared" si="4"/>
        <v>50000</v>
      </c>
      <c r="S22" s="51">
        <f t="shared" si="5"/>
        <v>2.3929169657812874</v>
      </c>
      <c r="T22" s="4">
        <f t="shared" si="6"/>
        <v>29105</v>
      </c>
      <c r="U22" s="74"/>
      <c r="V22" s="74"/>
    </row>
    <row r="23" spans="1:22" ht="15.75" hidden="1">
      <c r="A23" s="134" t="s">
        <v>151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7840000</v>
      </c>
      <c r="M24" s="5">
        <v>8208298</v>
      </c>
      <c r="N24" s="51">
        <f t="shared" si="2"/>
        <v>1.0469767857142858</v>
      </c>
      <c r="O24" s="4">
        <v>410000</v>
      </c>
      <c r="P24" s="5"/>
      <c r="Q24" s="5">
        <f t="shared" si="3"/>
        <v>368298</v>
      </c>
      <c r="R24" s="4">
        <f t="shared" si="4"/>
        <v>8250000</v>
      </c>
      <c r="S24" s="51">
        <f t="shared" si="5"/>
        <v>1.0050804685697328</v>
      </c>
      <c r="T24" s="4">
        <f t="shared" si="6"/>
        <v>41702</v>
      </c>
      <c r="U24" s="74"/>
      <c r="V24" s="74"/>
    </row>
    <row r="25" spans="1:22" ht="26.25">
      <c r="A25" s="114" t="s">
        <v>116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4300000</v>
      </c>
      <c r="M25" s="5">
        <v>4403035</v>
      </c>
      <c r="N25" s="51">
        <f t="shared" si="2"/>
        <v>1.0239616279069768</v>
      </c>
      <c r="O25" s="4">
        <v>120000</v>
      </c>
      <c r="P25" s="5"/>
      <c r="Q25" s="5">
        <f t="shared" si="3"/>
        <v>103035</v>
      </c>
      <c r="R25" s="4">
        <f t="shared" si="4"/>
        <v>4420000</v>
      </c>
      <c r="S25" s="51">
        <f t="shared" si="5"/>
        <v>1.0038530241072352</v>
      </c>
      <c r="T25" s="4">
        <f t="shared" si="6"/>
        <v>16965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150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7200000</v>
      </c>
      <c r="M27" s="5">
        <v>3224199</v>
      </c>
      <c r="N27" s="51">
        <f t="shared" si="2"/>
        <v>0.4478054166666667</v>
      </c>
      <c r="O27" s="4"/>
      <c r="P27" s="5"/>
      <c r="Q27" s="5">
        <f t="shared" si="3"/>
        <v>-3975801</v>
      </c>
      <c r="R27" s="4">
        <f t="shared" si="4"/>
        <v>7200000</v>
      </c>
      <c r="S27" s="51">
        <f t="shared" si="5"/>
        <v>2.233112782430613</v>
      </c>
      <c r="T27" s="4">
        <f t="shared" si="6"/>
        <v>3975801</v>
      </c>
      <c r="U27" s="74"/>
      <c r="V27" s="74"/>
    </row>
    <row r="28" spans="1:22" ht="17.25" customHeight="1">
      <c r="A28" s="134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4450000</v>
      </c>
      <c r="M28" s="5">
        <v>4510955</v>
      </c>
      <c r="N28" s="51">
        <f t="shared" si="2"/>
        <v>1.0136977528089888</v>
      </c>
      <c r="O28" s="4">
        <v>100000</v>
      </c>
      <c r="P28" s="5"/>
      <c r="Q28" s="5">
        <f t="shared" si="3"/>
        <v>60955</v>
      </c>
      <c r="R28" s="4">
        <f t="shared" si="4"/>
        <v>4550000</v>
      </c>
      <c r="S28" s="51">
        <f t="shared" si="5"/>
        <v>1.008655595101259</v>
      </c>
      <c r="T28" s="4">
        <f t="shared" si="6"/>
        <v>39045</v>
      </c>
      <c r="U28" s="74"/>
      <c r="V28" s="74"/>
    </row>
    <row r="29" spans="1:22" ht="15.75" hidden="1">
      <c r="A29" s="134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>
        <v>0</v>
      </c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" customHeight="1">
      <c r="A30" s="134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250000</v>
      </c>
      <c r="M30" s="5">
        <v>165152</v>
      </c>
      <c r="N30" s="51">
        <f t="shared" si="2"/>
        <v>0.660608</v>
      </c>
      <c r="O30" s="4"/>
      <c r="P30" s="5"/>
      <c r="Q30" s="5">
        <f t="shared" si="3"/>
        <v>-84848</v>
      </c>
      <c r="R30" s="4">
        <f t="shared" si="4"/>
        <v>250000</v>
      </c>
      <c r="S30" s="51">
        <f t="shared" si="5"/>
        <v>1.5137570238325906</v>
      </c>
      <c r="T30" s="4">
        <f t="shared" si="6"/>
        <v>84848</v>
      </c>
      <c r="U30" s="74"/>
      <c r="V30" s="74"/>
    </row>
    <row r="31" spans="1:22" ht="2.25" customHeight="1" hidden="1">
      <c r="A31" s="114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75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>
      <c r="A36" s="71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>
        <v>0</v>
      </c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11075</v>
      </c>
      <c r="M37" s="5">
        <v>5133</v>
      </c>
      <c r="N37" s="51">
        <f t="shared" si="2"/>
        <v>0.4634762979683973</v>
      </c>
      <c r="O37" s="4"/>
      <c r="P37" s="5"/>
      <c r="Q37" s="5">
        <f t="shared" si="3"/>
        <v>-5942</v>
      </c>
      <c r="R37" s="4">
        <f t="shared" si="4"/>
        <v>11075</v>
      </c>
      <c r="S37" s="51">
        <f t="shared" si="5"/>
        <v>2.1576076368595363</v>
      </c>
      <c r="T37" s="4">
        <f t="shared" si="6"/>
        <v>5942</v>
      </c>
      <c r="U37" s="74"/>
      <c r="V37" s="74"/>
    </row>
    <row r="38" spans="1:22" ht="15.75">
      <c r="A38" s="71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/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600000</v>
      </c>
      <c r="M39" s="5">
        <v>594906</v>
      </c>
      <c r="N39" s="51">
        <f t="shared" si="2"/>
        <v>0.99151</v>
      </c>
      <c r="O39" s="5"/>
      <c r="P39" s="5"/>
      <c r="Q39" s="5">
        <f t="shared" si="3"/>
        <v>-5094</v>
      </c>
      <c r="R39" s="4">
        <f t="shared" si="4"/>
        <v>600000</v>
      </c>
      <c r="S39" s="51">
        <f t="shared" si="5"/>
        <v>1.0085626973000776</v>
      </c>
      <c r="T39" s="4">
        <f t="shared" si="6"/>
        <v>5094</v>
      </c>
      <c r="U39" s="74"/>
      <c r="V39" s="74"/>
    </row>
    <row r="40" spans="1:22" ht="15.75">
      <c r="A40" s="134" t="s">
        <v>160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1400</v>
      </c>
      <c r="M40" s="5">
        <v>1358</v>
      </c>
      <c r="N40" s="51">
        <f t="shared" si="2"/>
        <v>0.97</v>
      </c>
      <c r="O40" s="5"/>
      <c r="P40" s="5"/>
      <c r="Q40" s="5">
        <f t="shared" si="3"/>
        <v>-42</v>
      </c>
      <c r="R40" s="4">
        <f t="shared" si="4"/>
        <v>1400</v>
      </c>
      <c r="S40" s="6">
        <f t="shared" si="5"/>
        <v>1.0309278350515463</v>
      </c>
      <c r="T40" s="5">
        <f t="shared" si="6"/>
        <v>42</v>
      </c>
      <c r="U40" s="74"/>
      <c r="V40" s="74"/>
    </row>
    <row r="41" spans="1:22" ht="15.75">
      <c r="A41" s="134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2600</v>
      </c>
      <c r="M41" s="5">
        <v>2890</v>
      </c>
      <c r="N41" s="6">
        <f t="shared" si="2"/>
        <v>1.1115384615384616</v>
      </c>
      <c r="O41" s="5">
        <v>400</v>
      </c>
      <c r="P41" s="5"/>
      <c r="Q41" s="5">
        <f t="shared" si="3"/>
        <v>290</v>
      </c>
      <c r="R41" s="5">
        <f t="shared" si="4"/>
        <v>3000</v>
      </c>
      <c r="S41" s="6">
        <f t="shared" si="5"/>
        <v>1.0380622837370241</v>
      </c>
      <c r="T41" s="5">
        <f t="shared" si="6"/>
        <v>110</v>
      </c>
      <c r="U41" s="74"/>
      <c r="V41" s="74"/>
    </row>
    <row r="42" spans="1:22" ht="15.75">
      <c r="A42" s="134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101920</v>
      </c>
      <c r="M42" s="5">
        <v>95559</v>
      </c>
      <c r="N42" s="6">
        <f t="shared" si="2"/>
        <v>0.9375883045525902</v>
      </c>
      <c r="O42" s="5"/>
      <c r="P42" s="5"/>
      <c r="Q42" s="5">
        <f t="shared" si="3"/>
        <v>-6361</v>
      </c>
      <c r="R42" s="5">
        <f t="shared" si="4"/>
        <v>101920</v>
      </c>
      <c r="S42" s="6">
        <f t="shared" si="5"/>
        <v>1.066566205171674</v>
      </c>
      <c r="T42" s="5">
        <f t="shared" si="6"/>
        <v>6361</v>
      </c>
      <c r="U42" s="74"/>
      <c r="V42" s="74"/>
    </row>
    <row r="43" spans="1:22" ht="15.75">
      <c r="A43" s="134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3690491</v>
      </c>
      <c r="M43" s="5">
        <v>4085862</v>
      </c>
      <c r="N43" s="6">
        <f t="shared" si="2"/>
        <v>1.1071323571849925</v>
      </c>
      <c r="O43" s="5">
        <v>434509</v>
      </c>
      <c r="P43" s="5"/>
      <c r="Q43" s="5">
        <f t="shared" si="3"/>
        <v>395371</v>
      </c>
      <c r="R43" s="5">
        <f t="shared" si="4"/>
        <v>4125000</v>
      </c>
      <c r="S43" s="6">
        <f t="shared" si="5"/>
        <v>1.0095788844557159</v>
      </c>
      <c r="T43" s="5">
        <f t="shared" si="6"/>
        <v>39138</v>
      </c>
      <c r="U43" s="74"/>
      <c r="V43" s="74"/>
    </row>
    <row r="44" spans="1:22" ht="26.25">
      <c r="A44" s="114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29000</v>
      </c>
      <c r="M44" s="5">
        <v>29607</v>
      </c>
      <c r="N44" s="6">
        <f t="shared" si="2"/>
        <v>1.0209310344827587</v>
      </c>
      <c r="O44" s="5">
        <v>1000</v>
      </c>
      <c r="P44" s="5"/>
      <c r="Q44" s="5">
        <f t="shared" si="3"/>
        <v>607</v>
      </c>
      <c r="R44" s="5">
        <f t="shared" si="4"/>
        <v>30000</v>
      </c>
      <c r="S44" s="6">
        <f t="shared" si="5"/>
        <v>1.013273887931908</v>
      </c>
      <c r="T44" s="5">
        <f t="shared" si="6"/>
        <v>393</v>
      </c>
      <c r="U44" s="74"/>
      <c r="V44" s="74"/>
    </row>
    <row r="45" spans="1:22" ht="26.25" hidden="1">
      <c r="A45" s="114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/>
      <c r="N45" s="51" t="e">
        <f t="shared" si="2"/>
        <v>#DIV/0!</v>
      </c>
      <c r="O45" s="5"/>
      <c r="P45" s="5"/>
      <c r="Q45" s="5">
        <f t="shared" si="3"/>
        <v>0</v>
      </c>
      <c r="R45" s="4">
        <f t="shared" si="4"/>
        <v>0</v>
      </c>
      <c r="S45" s="6" t="e">
        <f t="shared" si="5"/>
        <v>#DIV/0!</v>
      </c>
      <c r="T45" s="5">
        <f t="shared" si="6"/>
        <v>0</v>
      </c>
      <c r="U45" s="74"/>
      <c r="V45" s="74"/>
    </row>
    <row r="46" spans="1:22" ht="15.75">
      <c r="A46" s="134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9900</v>
      </c>
      <c r="M46" s="5">
        <v>9082</v>
      </c>
      <c r="N46" s="51">
        <f t="shared" si="2"/>
        <v>0.9173737373737374</v>
      </c>
      <c r="O46" s="5"/>
      <c r="P46" s="5"/>
      <c r="Q46" s="5">
        <f t="shared" si="3"/>
        <v>-818</v>
      </c>
      <c r="R46" s="4">
        <f t="shared" si="4"/>
        <v>9900</v>
      </c>
      <c r="S46" s="6">
        <f t="shared" si="5"/>
        <v>1.0900682669015636</v>
      </c>
      <c r="T46" s="5">
        <f t="shared" si="6"/>
        <v>818</v>
      </c>
      <c r="U46" s="74"/>
      <c r="V46" s="74"/>
    </row>
    <row r="47" spans="1:22" ht="32.25" customHeight="1">
      <c r="A47" s="114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6011852</v>
      </c>
      <c r="M47" s="5">
        <v>3356568</v>
      </c>
      <c r="N47" s="51">
        <f t="shared" si="2"/>
        <v>0.5583251217761183</v>
      </c>
      <c r="O47" s="5"/>
      <c r="P47" s="5"/>
      <c r="Q47" s="5">
        <f t="shared" si="3"/>
        <v>-2655284</v>
      </c>
      <c r="R47" s="4">
        <f t="shared" si="4"/>
        <v>6011852</v>
      </c>
      <c r="S47" s="6">
        <f t="shared" si="5"/>
        <v>1.7910711178799297</v>
      </c>
      <c r="T47" s="5">
        <f t="shared" si="6"/>
        <v>2655284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76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154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9000</v>
      </c>
      <c r="M54" s="5">
        <v>192</v>
      </c>
      <c r="N54" s="51">
        <f t="shared" si="2"/>
        <v>0.021333333333333333</v>
      </c>
      <c r="O54" s="135"/>
      <c r="P54" s="5"/>
      <c r="Q54" s="5">
        <f t="shared" si="3"/>
        <v>-8808</v>
      </c>
      <c r="R54" s="4">
        <f t="shared" si="4"/>
        <v>9000</v>
      </c>
      <c r="S54" s="6">
        <f t="shared" si="5"/>
        <v>46.875</v>
      </c>
      <c r="T54" s="5">
        <f t="shared" si="6"/>
        <v>8808</v>
      </c>
      <c r="U54" s="74"/>
      <c r="V54" s="74"/>
    </row>
    <row r="55" spans="1:22" ht="15.75" hidden="1">
      <c r="A55" s="114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>
        <v>0</v>
      </c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115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8394000</v>
      </c>
      <c r="M56" s="5">
        <v>6563900</v>
      </c>
      <c r="N56" s="51">
        <f t="shared" si="2"/>
        <v>0.7819752203955206</v>
      </c>
      <c r="O56" s="5"/>
      <c r="P56" s="5"/>
      <c r="Q56" s="5">
        <f t="shared" si="3"/>
        <v>-1830100</v>
      </c>
      <c r="R56" s="4">
        <f t="shared" si="4"/>
        <v>8394000</v>
      </c>
      <c r="S56" s="6">
        <f t="shared" si="5"/>
        <v>1.2788129008668627</v>
      </c>
      <c r="T56" s="5">
        <f t="shared" si="6"/>
        <v>1830100</v>
      </c>
      <c r="U56" s="74"/>
      <c r="V56" s="75"/>
    </row>
    <row r="57" spans="1:22" ht="21" customHeight="1">
      <c r="A57" s="7" t="s">
        <v>161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>
      <c r="A58" s="38" t="s">
        <v>162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70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>
        <v>0</v>
      </c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6.5" customHeight="1">
      <c r="A60" s="134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400000</v>
      </c>
      <c r="M60" s="5">
        <v>434660</v>
      </c>
      <c r="N60" s="51">
        <f t="shared" si="2"/>
        <v>1.08665</v>
      </c>
      <c r="O60" s="5">
        <v>40000</v>
      </c>
      <c r="P60" s="5"/>
      <c r="Q60" s="5">
        <f t="shared" si="3"/>
        <v>34660</v>
      </c>
      <c r="R60" s="4">
        <f t="shared" si="4"/>
        <v>440000</v>
      </c>
      <c r="S60" s="6">
        <f t="shared" si="5"/>
        <v>1.0122854645009893</v>
      </c>
      <c r="T60" s="5">
        <f t="shared" si="6"/>
        <v>5340</v>
      </c>
      <c r="U60" s="74"/>
      <c r="V60" s="74"/>
    </row>
    <row r="61" spans="1:22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>
      <c r="A65" s="7" t="s">
        <v>176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>
      <c r="A66" s="114" t="s">
        <v>163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26.25">
      <c r="A67" s="7" t="s">
        <v>164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>
      <c r="A68" s="7" t="s">
        <v>165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145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0</v>
      </c>
      <c r="M69" s="5"/>
      <c r="N69" s="51"/>
      <c r="O69" s="5"/>
      <c r="P69" s="5"/>
      <c r="Q69" s="5">
        <f t="shared" si="3"/>
        <v>0</v>
      </c>
      <c r="R69" s="4">
        <f t="shared" si="4"/>
        <v>0</v>
      </c>
      <c r="S69" s="6" t="e">
        <f t="shared" si="5"/>
        <v>#DIV/0!</v>
      </c>
      <c r="T69" s="5">
        <f t="shared" si="6"/>
        <v>0</v>
      </c>
      <c r="U69" s="74"/>
      <c r="V69" s="74"/>
    </row>
    <row r="70" spans="1:22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41036000</v>
      </c>
      <c r="M70" s="5">
        <v>30655720</v>
      </c>
      <c r="N70" s="51">
        <f t="shared" si="2"/>
        <v>0.7470445462520714</v>
      </c>
      <c r="O70" s="4"/>
      <c r="P70" s="5"/>
      <c r="Q70" s="5">
        <f t="shared" si="3"/>
        <v>-10380280</v>
      </c>
      <c r="R70" s="4">
        <f t="shared" si="4"/>
        <v>41036000</v>
      </c>
      <c r="S70" s="51">
        <f t="shared" si="5"/>
        <v>1.3386082597309736</v>
      </c>
      <c r="T70" s="4">
        <f t="shared" si="6"/>
        <v>10380280</v>
      </c>
      <c r="U70" s="74"/>
      <c r="V70" s="74"/>
    </row>
    <row r="71" spans="1:22" ht="15.75">
      <c r="A71" s="38" t="s">
        <v>166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/>
      <c r="N71" s="51"/>
      <c r="O71" s="4">
        <v>5000000</v>
      </c>
      <c r="P71" s="5"/>
      <c r="Q71" s="5"/>
      <c r="R71" s="4">
        <f t="shared" si="4"/>
        <v>5000000</v>
      </c>
      <c r="S71" s="51"/>
      <c r="T71" s="4">
        <f t="shared" si="6"/>
        <v>5000000</v>
      </c>
      <c r="U71" s="74"/>
      <c r="V71" s="74"/>
    </row>
    <row r="72" spans="1:22" ht="24.75" customHeight="1">
      <c r="A72" s="38" t="s">
        <v>146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432000</v>
      </c>
      <c r="M72" s="5">
        <v>313000</v>
      </c>
      <c r="N72" s="51">
        <f t="shared" si="2"/>
        <v>0.7245370370370371</v>
      </c>
      <c r="O72" s="4"/>
      <c r="P72" s="5"/>
      <c r="Q72" s="5">
        <f t="shared" si="3"/>
        <v>-119000</v>
      </c>
      <c r="R72" s="4">
        <f t="shared" si="4"/>
        <v>432000</v>
      </c>
      <c r="S72" s="51">
        <f t="shared" si="5"/>
        <v>1.3801916932907348</v>
      </c>
      <c r="T72" s="4">
        <f t="shared" si="6"/>
        <v>119000</v>
      </c>
      <c r="U72" s="74"/>
      <c r="V72" s="74"/>
    </row>
    <row r="73" spans="1:22" ht="26.25">
      <c r="A73" s="46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-28833322</v>
      </c>
      <c r="M73" s="8"/>
      <c r="N73" s="92">
        <f t="shared" si="2"/>
        <v>0</v>
      </c>
      <c r="O73" s="8">
        <v>-3372049</v>
      </c>
      <c r="P73" s="8"/>
      <c r="Q73" s="8">
        <f t="shared" si="3"/>
        <v>28833322</v>
      </c>
      <c r="R73" s="93">
        <f t="shared" si="4"/>
        <v>-32205371</v>
      </c>
      <c r="S73" s="92" t="e">
        <f t="shared" si="5"/>
        <v>#DIV/0!</v>
      </c>
      <c r="T73" s="93">
        <f t="shared" si="6"/>
        <v>-32205371</v>
      </c>
      <c r="U73" s="74"/>
      <c r="V73" s="74"/>
    </row>
    <row r="74" spans="1:22" ht="0.75" customHeight="1" thickBot="1">
      <c r="A74" s="134" t="s">
        <v>61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176709828</v>
      </c>
      <c r="M75" s="79">
        <f>M10+M13+M15+M16+M17+M21+M22+M23+M24+M25+M27+M28+M29+M30+M37+M38+M39+M41+M42+M43+M44+M45+M46+M47+M53+M60+M63+M18+M19+M20+M73+M9+M66</f>
        <v>179393647</v>
      </c>
      <c r="N75" s="129">
        <f>M75/L75</f>
        <v>1.0151877177991482</v>
      </c>
      <c r="O75" s="44">
        <f>O10+O13+O15+O16+O17+O21+O22+O23+O24+O25+O27+O28+O29+O30+O37+O38+O39+O41+O42+O43+O44+O45+O46+O47+O53+O60+O63+O18+O19+O20+O9+O73+O66</f>
        <v>-48100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2684429</v>
      </c>
      <c r="R75" s="44">
        <f>R10+R13+R15+R16+R17+R21+R22+R23+R24+R25+R27+R28+R29+R30+R37+R38+R39+R41+R42+R43+R44+R45+R46+R47+R53+R60+R63+R18+R19+R20+R9+R73+R66</f>
        <v>176661728</v>
      </c>
      <c r="S75" s="84">
        <f t="shared" si="5"/>
        <v>0.9847713726450971</v>
      </c>
      <c r="T75" s="85">
        <f t="shared" si="6"/>
        <v>-2731919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231282228</v>
      </c>
      <c r="M76" s="79">
        <f>SUM(M9:M74)</f>
        <v>222997211</v>
      </c>
      <c r="N76" s="130">
        <f>M76/L76</f>
        <v>0.964177891783367</v>
      </c>
      <c r="O76" s="44">
        <f>SUM(O9:O74)</f>
        <v>6840900</v>
      </c>
      <c r="P76" s="44">
        <f>SUM(P9:P74)</f>
        <v>0</v>
      </c>
      <c r="Q76" s="44">
        <f>SUM(Q9:Q74)</f>
        <v>-10173407</v>
      </c>
      <c r="R76" s="44">
        <f>SUM(R9:R74)</f>
        <v>238123128</v>
      </c>
      <c r="S76" s="84">
        <f t="shared" si="5"/>
        <v>1.0678300725474095</v>
      </c>
      <c r="T76" s="85">
        <f t="shared" si="6"/>
        <v>15125917</v>
      </c>
      <c r="U76" s="74"/>
      <c r="V76" s="74"/>
    </row>
    <row r="77" spans="1:22" ht="21" hidden="1" thickBot="1">
      <c r="A77" s="45" t="s">
        <v>64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62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63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129</v>
      </c>
      <c r="C80" s="109" t="s">
        <v>134</v>
      </c>
      <c r="D80" s="110" t="s">
        <v>81</v>
      </c>
      <c r="E80" s="111" t="s">
        <v>119</v>
      </c>
      <c r="F80" s="111" t="s">
        <v>81</v>
      </c>
      <c r="G80" s="111" t="s">
        <v>130</v>
      </c>
      <c r="H80" s="112" t="s">
        <v>135</v>
      </c>
      <c r="I80" s="112" t="s">
        <v>138</v>
      </c>
      <c r="J80" s="112" t="s">
        <v>81</v>
      </c>
      <c r="K80" s="112" t="s">
        <v>136</v>
      </c>
      <c r="L80" s="59" t="s">
        <v>174</v>
      </c>
      <c r="M80" s="59" t="s">
        <v>177</v>
      </c>
      <c r="N80" s="59" t="s">
        <v>81</v>
      </c>
      <c r="O80" s="59" t="s">
        <v>136</v>
      </c>
      <c r="P80" s="61" t="s">
        <v>144</v>
      </c>
      <c r="Q80" s="60"/>
      <c r="R80" s="59" t="s">
        <v>175</v>
      </c>
      <c r="S80" s="61" t="s">
        <v>156</v>
      </c>
      <c r="T80" s="59" t="s">
        <v>157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28807500</v>
      </c>
      <c r="M81" s="95">
        <f>M82+M83+M84+M85+M86</f>
        <v>23082547</v>
      </c>
      <c r="N81" s="94">
        <f>M81/L81</f>
        <v>0.8012686626746507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28807500</v>
      </c>
      <c r="S81" s="94">
        <f>R81/M81</f>
        <v>1.248020853158016</v>
      </c>
      <c r="T81" s="95">
        <f>R81-M81</f>
        <v>5724953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25765000</v>
      </c>
      <c r="M82" s="5">
        <v>21035011</v>
      </c>
      <c r="N82" s="124">
        <f aca="true" t="shared" si="16" ref="N82:N145">M82/L82</f>
        <v>0.816418047739181</v>
      </c>
      <c r="O82" s="5"/>
      <c r="P82" s="5"/>
      <c r="Q82" s="5"/>
      <c r="R82" s="122">
        <f aca="true" t="shared" si="17" ref="R82:R145">L82+O82</f>
        <v>25765000</v>
      </c>
      <c r="S82" s="96">
        <f aca="true" t="shared" si="18" ref="S82:S144">R82/M82</f>
        <v>1.224862682505847</v>
      </c>
      <c r="T82" s="97">
        <f aca="true" t="shared" si="19" ref="T82:T145">R82-M82</f>
        <v>4729989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2950000</v>
      </c>
      <c r="M83" s="5">
        <v>2172513</v>
      </c>
      <c r="N83" s="124">
        <f t="shared" si="16"/>
        <v>0.7364450847457628</v>
      </c>
      <c r="O83" s="5"/>
      <c r="P83" s="5"/>
      <c r="Q83" s="5"/>
      <c r="R83" s="122">
        <f t="shared" si="17"/>
        <v>2950000</v>
      </c>
      <c r="S83" s="96">
        <f t="shared" si="18"/>
        <v>1.3578744983344173</v>
      </c>
      <c r="T83" s="97">
        <f t="shared" si="19"/>
        <v>777487</v>
      </c>
      <c r="U83" s="74"/>
      <c r="V83" s="74"/>
    </row>
    <row r="84" spans="1:22" ht="15.75" hidden="1">
      <c r="A84" s="10" t="s">
        <v>137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124" t="e">
        <f t="shared" si="16"/>
        <v>#DIV/0!</v>
      </c>
      <c r="O84" s="5"/>
      <c r="P84" s="5"/>
      <c r="Q84" s="5"/>
      <c r="R84" s="122">
        <f t="shared" si="17"/>
        <v>0</v>
      </c>
      <c r="S84" s="96"/>
      <c r="T84" s="97">
        <f t="shared" si="19"/>
        <v>0</v>
      </c>
      <c r="U84" s="74"/>
      <c r="V84" s="74"/>
    </row>
    <row r="85" spans="1:22" ht="15.75">
      <c r="A85" s="10" t="s">
        <v>139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92500</v>
      </c>
      <c r="M85" s="5">
        <v>71137</v>
      </c>
      <c r="N85" s="124">
        <f t="shared" si="16"/>
        <v>0.7690486486486486</v>
      </c>
      <c r="O85" s="5"/>
      <c r="P85" s="5"/>
      <c r="Q85" s="5"/>
      <c r="R85" s="122">
        <f t="shared" si="17"/>
        <v>92500</v>
      </c>
      <c r="S85" s="96">
        <f t="shared" si="18"/>
        <v>1.3003078566709307</v>
      </c>
      <c r="T85" s="97">
        <f t="shared" si="19"/>
        <v>21363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-196114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196114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2040000</v>
      </c>
      <c r="M87" s="12">
        <f>M88+M89+M93+M94</f>
        <v>1693832</v>
      </c>
      <c r="N87" s="94">
        <f t="shared" si="16"/>
        <v>0.8303098039215686</v>
      </c>
      <c r="O87" s="12">
        <f>O88+O89+O93+O94</f>
        <v>100000</v>
      </c>
      <c r="P87" s="12">
        <f>P88+P89+P93+P94</f>
        <v>0</v>
      </c>
      <c r="Q87" s="12">
        <f>Q88+Q89+Q93+Q94</f>
        <v>0</v>
      </c>
      <c r="R87" s="95">
        <f t="shared" si="17"/>
        <v>2140000</v>
      </c>
      <c r="S87" s="98">
        <f t="shared" si="18"/>
        <v>1.2634074689815755</v>
      </c>
      <c r="T87" s="99">
        <f t="shared" si="19"/>
        <v>446168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1960000</v>
      </c>
      <c r="M88" s="5">
        <v>1658399</v>
      </c>
      <c r="N88" s="124">
        <f t="shared" si="16"/>
        <v>0.8461219387755102</v>
      </c>
      <c r="O88" s="5">
        <v>90000</v>
      </c>
      <c r="P88" s="5"/>
      <c r="Q88" s="5"/>
      <c r="R88" s="122">
        <f t="shared" si="17"/>
        <v>2050000</v>
      </c>
      <c r="S88" s="96">
        <f t="shared" si="18"/>
        <v>1.2361319561818356</v>
      </c>
      <c r="T88" s="97">
        <f t="shared" si="19"/>
        <v>391601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48000</v>
      </c>
      <c r="M89" s="5">
        <v>28129</v>
      </c>
      <c r="N89" s="124">
        <f t="shared" si="16"/>
        <v>0.5860208333333333</v>
      </c>
      <c r="O89" s="5">
        <v>10000</v>
      </c>
      <c r="P89" s="5"/>
      <c r="Q89" s="5"/>
      <c r="R89" s="122">
        <f t="shared" si="17"/>
        <v>58000</v>
      </c>
      <c r="S89" s="96">
        <f t="shared" si="18"/>
        <v>2.06192897010203</v>
      </c>
      <c r="T89" s="97">
        <f t="shared" si="19"/>
        <v>29871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139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22000</v>
      </c>
      <c r="M93" s="5">
        <v>7304</v>
      </c>
      <c r="N93" s="124">
        <f t="shared" si="16"/>
        <v>0.332</v>
      </c>
      <c r="O93" s="5"/>
      <c r="P93" s="5"/>
      <c r="Q93" s="5"/>
      <c r="R93" s="122">
        <f t="shared" si="17"/>
        <v>22000</v>
      </c>
      <c r="S93" s="96">
        <f t="shared" si="18"/>
        <v>3.0120481927710845</v>
      </c>
      <c r="T93" s="97">
        <f t="shared" si="19"/>
        <v>14696</v>
      </c>
      <c r="U93" s="74"/>
      <c r="V93" s="74"/>
    </row>
    <row r="94" spans="1:22" ht="15.75">
      <c r="A94" s="10" t="s">
        <v>152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10000</v>
      </c>
      <c r="M94" s="5"/>
      <c r="N94" s="124">
        <f t="shared" si="16"/>
        <v>0</v>
      </c>
      <c r="O94" s="5"/>
      <c r="P94" s="5"/>
      <c r="Q94" s="5"/>
      <c r="R94" s="122">
        <f t="shared" si="17"/>
        <v>10000</v>
      </c>
      <c r="S94" s="96"/>
      <c r="T94" s="97">
        <f t="shared" si="19"/>
        <v>10000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2459000</v>
      </c>
      <c r="M95" s="12">
        <f t="shared" si="22"/>
        <v>1548993</v>
      </c>
      <c r="N95" s="98">
        <f t="shared" si="16"/>
        <v>0.6299280195201301</v>
      </c>
      <c r="O95" s="12">
        <f t="shared" si="22"/>
        <v>0</v>
      </c>
      <c r="P95" s="12">
        <f t="shared" si="22"/>
        <v>0</v>
      </c>
      <c r="Q95" s="12">
        <f t="shared" si="22"/>
        <v>0</v>
      </c>
      <c r="R95" s="99">
        <f t="shared" si="17"/>
        <v>2459000</v>
      </c>
      <c r="S95" s="98">
        <f t="shared" si="18"/>
        <v>1.5874829647390272</v>
      </c>
      <c r="T95" s="99">
        <f t="shared" si="19"/>
        <v>910007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>
        <v>53000</v>
      </c>
      <c r="M96" s="5"/>
      <c r="N96" s="96">
        <f t="shared" si="16"/>
        <v>0</v>
      </c>
      <c r="O96" s="97"/>
      <c r="P96" s="5"/>
      <c r="Q96" s="5"/>
      <c r="R96" s="97">
        <f t="shared" si="17"/>
        <v>53000</v>
      </c>
      <c r="S96" s="96" t="e">
        <f t="shared" si="18"/>
        <v>#DIV/0!</v>
      </c>
      <c r="T96" s="97">
        <f t="shared" si="19"/>
        <v>53000</v>
      </c>
      <c r="U96" s="74"/>
      <c r="V96" s="74"/>
    </row>
    <row r="97" spans="1:22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2406000</v>
      </c>
      <c r="M97" s="5">
        <v>1548993</v>
      </c>
      <c r="N97" s="96">
        <f t="shared" si="16"/>
        <v>0.6438042394014962</v>
      </c>
      <c r="O97" s="97"/>
      <c r="P97" s="5"/>
      <c r="Q97" s="5"/>
      <c r="R97" s="97">
        <f t="shared" si="17"/>
        <v>2406000</v>
      </c>
      <c r="S97" s="96">
        <f t="shared" si="18"/>
        <v>1.5532671871338346</v>
      </c>
      <c r="T97" s="97">
        <f t="shared" si="19"/>
        <v>857007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9118700</v>
      </c>
      <c r="M102" s="12">
        <f t="shared" si="24"/>
        <v>7388866</v>
      </c>
      <c r="N102" s="98">
        <f t="shared" si="16"/>
        <v>0.810298178468422</v>
      </c>
      <c r="O102" s="12">
        <f t="shared" si="24"/>
        <v>300000</v>
      </c>
      <c r="P102" s="12">
        <f t="shared" si="24"/>
        <v>0</v>
      </c>
      <c r="Q102" s="12">
        <f t="shared" si="24"/>
        <v>0</v>
      </c>
      <c r="R102" s="99">
        <f t="shared" si="17"/>
        <v>9418700</v>
      </c>
      <c r="S102" s="98">
        <f t="shared" si="18"/>
        <v>1.2747152269373947</v>
      </c>
      <c r="T102" s="99">
        <f t="shared" si="19"/>
        <v>2029834</v>
      </c>
      <c r="U102" s="74"/>
      <c r="V102" s="74"/>
    </row>
    <row r="103" spans="1:22" ht="15.75">
      <c r="A103" s="10" t="s">
        <v>86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8440700</v>
      </c>
      <c r="M103" s="5">
        <v>7065326</v>
      </c>
      <c r="N103" s="96">
        <f t="shared" si="16"/>
        <v>0.8370545096970631</v>
      </c>
      <c r="O103" s="5">
        <v>200000</v>
      </c>
      <c r="P103" s="5"/>
      <c r="Q103" s="5"/>
      <c r="R103" s="97">
        <f t="shared" si="17"/>
        <v>8640700</v>
      </c>
      <c r="S103" s="96">
        <f t="shared" si="18"/>
        <v>1.2229725847045132</v>
      </c>
      <c r="T103" s="97">
        <f t="shared" si="19"/>
        <v>1575374</v>
      </c>
      <c r="U103" s="113"/>
      <c r="V103" s="74"/>
    </row>
    <row r="104" spans="1:22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678000</v>
      </c>
      <c r="M104" s="16">
        <f>M105+M106</f>
        <v>388261</v>
      </c>
      <c r="N104" s="125">
        <f t="shared" si="16"/>
        <v>0.5726563421828909</v>
      </c>
      <c r="O104" s="16">
        <f t="shared" si="25"/>
        <v>100000</v>
      </c>
      <c r="P104" s="16">
        <f t="shared" si="25"/>
        <v>0</v>
      </c>
      <c r="Q104" s="16">
        <f t="shared" si="25"/>
        <v>0</v>
      </c>
      <c r="R104" s="123">
        <f t="shared" si="17"/>
        <v>778000</v>
      </c>
      <c r="S104" s="100">
        <f t="shared" si="18"/>
        <v>2.0038067176461194</v>
      </c>
      <c r="T104" s="101">
        <f t="shared" si="19"/>
        <v>389739</v>
      </c>
      <c r="U104" s="74"/>
      <c r="V104" s="74"/>
    </row>
    <row r="105" spans="1:22" ht="15.75">
      <c r="A105" s="10" t="s">
        <v>87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636000</v>
      </c>
      <c r="M105" s="5">
        <v>363828</v>
      </c>
      <c r="N105" s="124">
        <f t="shared" si="16"/>
        <v>0.5720566037735849</v>
      </c>
      <c r="O105" s="5">
        <v>100000</v>
      </c>
      <c r="P105" s="5"/>
      <c r="Q105" s="5"/>
      <c r="R105" s="122">
        <f t="shared" si="17"/>
        <v>736000</v>
      </c>
      <c r="S105" s="96">
        <f t="shared" si="18"/>
        <v>2.022933913827413</v>
      </c>
      <c r="T105" s="97">
        <f t="shared" si="19"/>
        <v>372172</v>
      </c>
      <c r="U105" s="113"/>
      <c r="V105" s="74"/>
    </row>
    <row r="106" spans="1:22" ht="15.75">
      <c r="A106" s="10" t="s">
        <v>44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42000</v>
      </c>
      <c r="M106" s="5">
        <v>24433</v>
      </c>
      <c r="N106" s="124">
        <f t="shared" si="16"/>
        <v>0.5817380952380953</v>
      </c>
      <c r="O106" s="5"/>
      <c r="P106" s="5"/>
      <c r="Q106" s="5"/>
      <c r="R106" s="122">
        <f t="shared" si="17"/>
        <v>42000</v>
      </c>
      <c r="S106" s="96">
        <f t="shared" si="18"/>
        <v>1.7189866164613432</v>
      </c>
      <c r="T106" s="97">
        <f t="shared" si="19"/>
        <v>17567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-64721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64721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L110+L112+L117+L122+L123+L121</f>
        <v>24877900</v>
      </c>
      <c r="M109" s="12">
        <f>M110+M112+M117+M122+M123+M121</f>
        <v>15838449</v>
      </c>
      <c r="N109" s="94">
        <f t="shared" si="16"/>
        <v>0.6366473456360866</v>
      </c>
      <c r="O109" s="12">
        <f>O110+O112+O117+O122+O123+O121</f>
        <v>-29100</v>
      </c>
      <c r="P109" s="12">
        <f>P110+P112+P117+P122+P123+P121</f>
        <v>0</v>
      </c>
      <c r="Q109" s="12">
        <f>Q110+Q112+Q117+Q122+Q123+Q121</f>
        <v>0</v>
      </c>
      <c r="R109" s="95">
        <f t="shared" si="17"/>
        <v>24848800</v>
      </c>
      <c r="S109" s="98">
        <f t="shared" si="18"/>
        <v>1.5688909943139002</v>
      </c>
      <c r="T109" s="99">
        <f t="shared" si="19"/>
        <v>9010351</v>
      </c>
      <c r="U109" s="74"/>
      <c r="V109" s="74"/>
    </row>
    <row r="110" spans="1:22" ht="15.75">
      <c r="A110" s="10" t="s">
        <v>2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20"/>
        <v>0.9953862288860844</v>
      </c>
      <c r="G110" s="5"/>
      <c r="H110" s="5">
        <v>97830200</v>
      </c>
      <c r="I110" s="5">
        <v>85988560</v>
      </c>
      <c r="J110" s="6">
        <f t="shared" si="26"/>
        <v>0.8789572136211518</v>
      </c>
      <c r="K110" s="5"/>
      <c r="L110" s="5">
        <v>0</v>
      </c>
      <c r="M110" s="5"/>
      <c r="N110" s="124"/>
      <c r="O110" s="5"/>
      <c r="P110" s="5"/>
      <c r="Q110" s="5"/>
      <c r="R110" s="122">
        <f t="shared" si="17"/>
        <v>0</v>
      </c>
      <c r="S110" s="96"/>
      <c r="T110" s="97">
        <f t="shared" si="19"/>
        <v>0</v>
      </c>
      <c r="U110" s="74"/>
      <c r="V110" s="74"/>
    </row>
    <row r="111" spans="1:22" ht="15.75" hidden="1">
      <c r="A111" s="10" t="s">
        <v>143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/>
      <c r="M111" s="5"/>
      <c r="N111" s="124" t="e">
        <f t="shared" si="16"/>
        <v>#DIV/0!</v>
      </c>
      <c r="O111" s="5"/>
      <c r="P111" s="5"/>
      <c r="Q111" s="5"/>
      <c r="R111" s="122">
        <f t="shared" si="17"/>
        <v>0</v>
      </c>
      <c r="S111" s="96" t="e">
        <f t="shared" si="18"/>
        <v>#DIV/0!</v>
      </c>
      <c r="T111" s="97">
        <f t="shared" si="19"/>
        <v>0</v>
      </c>
      <c r="U111" s="74"/>
      <c r="V111" s="74"/>
    </row>
    <row r="112" spans="1:22" ht="15.75">
      <c r="A112" s="10" t="s">
        <v>3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21240900</v>
      </c>
      <c r="M112" s="5">
        <v>12622360</v>
      </c>
      <c r="N112" s="124">
        <f t="shared" si="16"/>
        <v>0.5942478896845237</v>
      </c>
      <c r="O112" s="5">
        <v>-29100</v>
      </c>
      <c r="P112" s="5"/>
      <c r="Q112" s="5"/>
      <c r="R112" s="122">
        <f t="shared" si="17"/>
        <v>21211800</v>
      </c>
      <c r="S112" s="96">
        <f t="shared" si="18"/>
        <v>1.680493980523452</v>
      </c>
      <c r="T112" s="97">
        <f t="shared" si="19"/>
        <v>8589440</v>
      </c>
      <c r="U112" s="74"/>
      <c r="V112" s="74"/>
    </row>
    <row r="113" spans="1:22" ht="0.75" customHeight="1">
      <c r="A113" s="10" t="s">
        <v>56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4" t="e">
        <f t="shared" si="16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4" t="e">
        <f t="shared" si="16"/>
        <v>#DIV/0!</v>
      </c>
      <c r="O114" s="5"/>
      <c r="P114" s="5"/>
      <c r="Q114" s="5"/>
      <c r="R114" s="122">
        <f t="shared" si="17"/>
        <v>0</v>
      </c>
      <c r="S114" s="96" t="e">
        <f t="shared" si="18"/>
        <v>#DIV/0!</v>
      </c>
      <c r="T114" s="97">
        <f t="shared" si="19"/>
        <v>0</v>
      </c>
      <c r="U114" s="74"/>
      <c r="V114" s="74"/>
    </row>
    <row r="115" spans="1:22" ht="15.7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/>
      <c r="M115" s="5"/>
      <c r="N115" s="124" t="e">
        <f t="shared" si="16"/>
        <v>#DIV/0!</v>
      </c>
      <c r="O115" s="5"/>
      <c r="P115" s="5"/>
      <c r="Q115" s="5"/>
      <c r="R115" s="122">
        <f t="shared" si="17"/>
        <v>0</v>
      </c>
      <c r="S115" s="96" t="e">
        <f t="shared" si="18"/>
        <v>#DIV/0!</v>
      </c>
      <c r="T115" s="97">
        <f t="shared" si="19"/>
        <v>0</v>
      </c>
      <c r="U115" s="74"/>
      <c r="V115" s="74"/>
    </row>
    <row r="116" spans="1:22" ht="30.75" hidden="1">
      <c r="A116" s="41" t="s">
        <v>128</v>
      </c>
      <c r="B116" s="5">
        <v>0</v>
      </c>
      <c r="C116" s="5">
        <v>0</v>
      </c>
      <c r="D116" s="6"/>
      <c r="E116" s="5"/>
      <c r="F116" s="6"/>
      <c r="G116" s="5"/>
      <c r="H116" s="5"/>
      <c r="I116" s="5"/>
      <c r="J116" s="6"/>
      <c r="K116" s="5"/>
      <c r="L116" s="5"/>
      <c r="M116" s="5"/>
      <c r="N116" s="124" t="e">
        <f t="shared" si="16"/>
        <v>#DIV/0!</v>
      </c>
      <c r="O116" s="5"/>
      <c r="P116" s="5"/>
      <c r="Q116" s="5"/>
      <c r="R116" s="122">
        <f t="shared" si="17"/>
        <v>0</v>
      </c>
      <c r="S116" s="96" t="e">
        <f t="shared" si="18"/>
        <v>#DIV/0!</v>
      </c>
      <c r="T116" s="97">
        <f t="shared" si="19"/>
        <v>0</v>
      </c>
      <c r="U116" s="74"/>
      <c r="V116" s="74"/>
    </row>
    <row r="117" spans="1:22" ht="15.75">
      <c r="A117" s="10" t="s">
        <v>15</v>
      </c>
      <c r="B117" s="5">
        <v>300000</v>
      </c>
      <c r="C117" s="5">
        <v>246524</v>
      </c>
      <c r="D117" s="6">
        <f aca="true" t="shared" si="27" ref="D117:D122">C117/B117</f>
        <v>0.8217466666666666</v>
      </c>
      <c r="E117" s="5"/>
      <c r="F117" s="6">
        <f aca="true" t="shared" si="28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2485000</v>
      </c>
      <c r="M117" s="5">
        <v>2337285</v>
      </c>
      <c r="N117" s="124">
        <f t="shared" si="16"/>
        <v>0.9405573440643863</v>
      </c>
      <c r="O117" s="5"/>
      <c r="P117" s="5"/>
      <c r="Q117" s="5"/>
      <c r="R117" s="122">
        <f t="shared" si="17"/>
        <v>2485000</v>
      </c>
      <c r="S117" s="96">
        <f t="shared" si="18"/>
        <v>1.0631993958802628</v>
      </c>
      <c r="T117" s="97">
        <f t="shared" si="19"/>
        <v>147715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4" t="e">
        <f t="shared" si="16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66</v>
      </c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4" t="e">
        <f t="shared" si="16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 hidden="1">
      <c r="A120" s="10"/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/>
      <c r="M120" s="5"/>
      <c r="N120" s="124" t="e">
        <f t="shared" si="16"/>
        <v>#DIV/0!</v>
      </c>
      <c r="O120" s="5"/>
      <c r="P120" s="5"/>
      <c r="Q120" s="5"/>
      <c r="R120" s="122">
        <f t="shared" si="17"/>
        <v>0</v>
      </c>
      <c r="S120" s="96" t="e">
        <f t="shared" si="18"/>
        <v>#DIV/0!</v>
      </c>
      <c r="T120" s="97">
        <f t="shared" si="19"/>
        <v>0</v>
      </c>
      <c r="U120" s="74"/>
      <c r="V120" s="74"/>
    </row>
    <row r="121" spans="1:22" ht="15.75">
      <c r="A121" s="10" t="s">
        <v>147</v>
      </c>
      <c r="B121" s="5" t="e">
        <v>#REF!</v>
      </c>
      <c r="C121" s="5"/>
      <c r="D121" s="6" t="e">
        <f t="shared" si="27"/>
        <v>#REF!</v>
      </c>
      <c r="E121" s="5"/>
      <c r="F121" s="6" t="e">
        <f t="shared" si="28"/>
        <v>#REF!</v>
      </c>
      <c r="G121" s="5"/>
      <c r="H121" s="5"/>
      <c r="I121" s="5"/>
      <c r="J121" s="6" t="e">
        <f>I121/H121</f>
        <v>#DIV/0!</v>
      </c>
      <c r="K121" s="5"/>
      <c r="L121" s="5">
        <v>432000</v>
      </c>
      <c r="M121" s="5">
        <v>432000</v>
      </c>
      <c r="N121" s="124">
        <f t="shared" si="16"/>
        <v>1</v>
      </c>
      <c r="O121" s="5"/>
      <c r="P121" s="5"/>
      <c r="Q121" s="5"/>
      <c r="R121" s="122">
        <f t="shared" si="17"/>
        <v>432000</v>
      </c>
      <c r="S121" s="96">
        <f t="shared" si="18"/>
        <v>1</v>
      </c>
      <c r="T121" s="97">
        <f t="shared" si="19"/>
        <v>0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7"/>
        <v>#REF!</v>
      </c>
      <c r="E122" s="101"/>
      <c r="F122" s="100" t="e">
        <f t="shared" si="28"/>
        <v>#REF!</v>
      </c>
      <c r="G122" s="101"/>
      <c r="H122" s="101"/>
      <c r="I122" s="101">
        <v>-6341</v>
      </c>
      <c r="J122" s="100"/>
      <c r="K122" s="101"/>
      <c r="L122" s="101"/>
      <c r="M122" s="101"/>
      <c r="N122" s="125"/>
      <c r="O122" s="101"/>
      <c r="P122" s="101"/>
      <c r="Q122" s="101"/>
      <c r="R122" s="123">
        <f t="shared" si="17"/>
        <v>0</v>
      </c>
      <c r="S122" s="100"/>
      <c r="T122" s="101">
        <f t="shared" si="19"/>
        <v>0</v>
      </c>
      <c r="U122" s="74"/>
      <c r="V122" s="74"/>
      <c r="W122" s="136"/>
    </row>
    <row r="123" spans="1:22" ht="15.75">
      <c r="A123" s="10" t="s">
        <v>153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>
        <v>720000</v>
      </c>
      <c r="M123" s="5">
        <v>446804</v>
      </c>
      <c r="N123" s="124">
        <f t="shared" si="16"/>
        <v>0.6205611111111111</v>
      </c>
      <c r="O123" s="5"/>
      <c r="P123" s="5"/>
      <c r="Q123" s="5"/>
      <c r="R123" s="122">
        <f t="shared" si="17"/>
        <v>720000</v>
      </c>
      <c r="S123" s="96">
        <f t="shared" si="18"/>
        <v>1.611444839347902</v>
      </c>
      <c r="T123" s="97">
        <f t="shared" si="19"/>
        <v>273196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L125+L126+L127+L129</f>
        <v>8394000</v>
      </c>
      <c r="M124" s="12">
        <f>M125+M126+M127+M129</f>
        <v>6350156</v>
      </c>
      <c r="N124" s="94">
        <f t="shared" si="16"/>
        <v>0.7565113176078151</v>
      </c>
      <c r="O124" s="12">
        <f>O125+O126+O127+O129</f>
        <v>50000</v>
      </c>
      <c r="P124" s="12">
        <f>P125+P126+P127+P129</f>
        <v>0</v>
      </c>
      <c r="Q124" s="12">
        <f>Q125+Q126+Q127+Q129</f>
        <v>0</v>
      </c>
      <c r="R124" s="95">
        <f t="shared" si="17"/>
        <v>8444000</v>
      </c>
      <c r="S124" s="98">
        <f t="shared" si="18"/>
        <v>1.3297311121175606</v>
      </c>
      <c r="T124" s="99">
        <f t="shared" si="19"/>
        <v>2093844</v>
      </c>
      <c r="U124" s="74"/>
      <c r="V124" s="74"/>
    </row>
    <row r="125" spans="1:22" ht="15.75">
      <c r="A125" s="10" t="s">
        <v>169</v>
      </c>
      <c r="B125" s="5">
        <v>2213000</v>
      </c>
      <c r="C125" s="5">
        <v>2036568</v>
      </c>
      <c r="D125" s="6">
        <f>C125/B125</f>
        <v>0.9202747401717126</v>
      </c>
      <c r="E125" s="5"/>
      <c r="F125" s="6">
        <f>C125/B125</f>
        <v>0.9202747401717126</v>
      </c>
      <c r="G125" s="5"/>
      <c r="H125" s="5">
        <v>2515000</v>
      </c>
      <c r="I125" s="5">
        <v>2254994</v>
      </c>
      <c r="J125" s="6">
        <f>I125/H125</f>
        <v>0.8966178926441352</v>
      </c>
      <c r="K125" s="5"/>
      <c r="L125" s="5">
        <v>4684000</v>
      </c>
      <c r="M125" s="5">
        <v>4086318</v>
      </c>
      <c r="N125" s="124">
        <f t="shared" si="16"/>
        <v>0.8723992314261315</v>
      </c>
      <c r="O125" s="5"/>
      <c r="P125" s="5"/>
      <c r="Q125" s="5"/>
      <c r="R125" s="122">
        <f t="shared" si="17"/>
        <v>4684000</v>
      </c>
      <c r="S125" s="96">
        <f t="shared" si="18"/>
        <v>1.1462641918715089</v>
      </c>
      <c r="T125" s="97">
        <f t="shared" si="19"/>
        <v>597682</v>
      </c>
      <c r="U125" s="75"/>
      <c r="V125" s="74"/>
    </row>
    <row r="126" spans="1:22" ht="15.75">
      <c r="A126" s="10" t="s">
        <v>170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30000</v>
      </c>
      <c r="M126" s="5">
        <v>20338</v>
      </c>
      <c r="N126" s="124">
        <f t="shared" si="16"/>
        <v>0.6779333333333334</v>
      </c>
      <c r="O126" s="5"/>
      <c r="P126" s="5"/>
      <c r="Q126" s="5"/>
      <c r="R126" s="122">
        <f t="shared" si="17"/>
        <v>30000</v>
      </c>
      <c r="S126" s="96">
        <f t="shared" si="18"/>
        <v>1.475071295112597</v>
      </c>
      <c r="T126" s="97">
        <f t="shared" si="19"/>
        <v>9662</v>
      </c>
      <c r="U126" s="75"/>
      <c r="V126" s="74"/>
    </row>
    <row r="127" spans="1:22" ht="15.75">
      <c r="A127" s="10" t="s">
        <v>118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29" ref="F127:F133">C127/B127</f>
        <v>0.9720444444444445</v>
      </c>
      <c r="G127" s="5"/>
      <c r="H127" s="5">
        <v>100000</v>
      </c>
      <c r="I127" s="5">
        <v>74017</v>
      </c>
      <c r="J127" s="6">
        <f aca="true" t="shared" si="30" ref="J127:J137">I127/H127</f>
        <v>0.74017</v>
      </c>
      <c r="K127" s="5"/>
      <c r="L127" s="5">
        <v>130000</v>
      </c>
      <c r="M127" s="5">
        <v>3440</v>
      </c>
      <c r="N127" s="124">
        <f t="shared" si="16"/>
        <v>0.02646153846153846</v>
      </c>
      <c r="O127" s="5"/>
      <c r="P127" s="5"/>
      <c r="Q127" s="5"/>
      <c r="R127" s="122">
        <f t="shared" si="17"/>
        <v>130000</v>
      </c>
      <c r="S127" s="96">
        <f t="shared" si="18"/>
        <v>37.7906976744186</v>
      </c>
      <c r="T127" s="97">
        <f t="shared" si="19"/>
        <v>126560</v>
      </c>
      <c r="U127" s="75"/>
      <c r="V127" s="74"/>
    </row>
    <row r="128" spans="1:22" ht="15.75" hidden="1">
      <c r="A128" s="10" t="s">
        <v>42</v>
      </c>
      <c r="B128" s="5" t="e">
        <v>#REF!</v>
      </c>
      <c r="C128" s="5"/>
      <c r="D128" s="6" t="e">
        <f>C128/B128</f>
        <v>#REF!</v>
      </c>
      <c r="E128" s="5"/>
      <c r="F128" s="6" t="e">
        <f t="shared" si="29"/>
        <v>#REF!</v>
      </c>
      <c r="G128" s="5"/>
      <c r="H128" s="5" t="e">
        <f>B128+G128</f>
        <v>#REF!</v>
      </c>
      <c r="I128" s="5"/>
      <c r="J128" s="14" t="e">
        <f t="shared" si="30"/>
        <v>#REF!</v>
      </c>
      <c r="K128" s="5"/>
      <c r="L128" s="12" t="e">
        <f>H128+K128</f>
        <v>#REF!</v>
      </c>
      <c r="M128" s="12"/>
      <c r="N128" s="94" t="e">
        <f t="shared" si="16"/>
        <v>#REF!</v>
      </c>
      <c r="O128" s="12"/>
      <c r="P128" s="12"/>
      <c r="Q128" s="12"/>
      <c r="R128" s="95" t="e">
        <f t="shared" si="17"/>
        <v>#REF!</v>
      </c>
      <c r="S128" s="98" t="e">
        <f t="shared" si="18"/>
        <v>#REF!</v>
      </c>
      <c r="T128" s="99" t="e">
        <f t="shared" si="19"/>
        <v>#REF!</v>
      </c>
      <c r="U128" s="74"/>
      <c r="V128" s="74"/>
    </row>
    <row r="129" spans="1:22" ht="15.75">
      <c r="A129" s="107" t="s">
        <v>167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29"/>
        <v>#REF!</v>
      </c>
      <c r="G129" s="101"/>
      <c r="H129" s="101" t="e">
        <f>B129+G129</f>
        <v>#REF!</v>
      </c>
      <c r="I129" s="101"/>
      <c r="J129" s="100" t="e">
        <f t="shared" si="30"/>
        <v>#REF!</v>
      </c>
      <c r="K129" s="101"/>
      <c r="L129" s="101">
        <f>L130+L131</f>
        <v>3550000</v>
      </c>
      <c r="M129" s="101">
        <f>M130+M131</f>
        <v>2240060</v>
      </c>
      <c r="N129" s="125">
        <f t="shared" si="16"/>
        <v>0.6310028169014085</v>
      </c>
      <c r="O129" s="101">
        <f>O130+O131</f>
        <v>50000</v>
      </c>
      <c r="P129" s="101">
        <f>P130+P131</f>
        <v>0</v>
      </c>
      <c r="Q129" s="101">
        <f>Q130+Q131</f>
        <v>0</v>
      </c>
      <c r="R129" s="123">
        <f t="shared" si="17"/>
        <v>3600000</v>
      </c>
      <c r="S129" s="100"/>
      <c r="T129" s="101">
        <f t="shared" si="19"/>
        <v>1359940</v>
      </c>
      <c r="U129" s="74"/>
      <c r="V129" s="74"/>
    </row>
    <row r="130" spans="1:22" ht="15.75">
      <c r="A130" s="118" t="s">
        <v>2</v>
      </c>
      <c r="B130" s="119">
        <v>0</v>
      </c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3000000</v>
      </c>
      <c r="M130" s="119">
        <v>1859680</v>
      </c>
      <c r="N130" s="124">
        <f t="shared" si="16"/>
        <v>0.6198933333333333</v>
      </c>
      <c r="O130" s="119"/>
      <c r="P130" s="119"/>
      <c r="Q130" s="119"/>
      <c r="R130" s="122">
        <f t="shared" si="17"/>
        <v>3000000</v>
      </c>
      <c r="S130" s="120"/>
      <c r="T130" s="119">
        <f t="shared" si="19"/>
        <v>1140320</v>
      </c>
      <c r="U130" s="74"/>
      <c r="V130" s="74"/>
    </row>
    <row r="131" spans="1:22" ht="15.75">
      <c r="A131" s="118" t="s">
        <v>168</v>
      </c>
      <c r="B131" s="119"/>
      <c r="C131" s="119"/>
      <c r="D131" s="120"/>
      <c r="E131" s="119"/>
      <c r="F131" s="120" t="e">
        <f t="shared" si="29"/>
        <v>#DIV/0!</v>
      </c>
      <c r="G131" s="119"/>
      <c r="H131" s="119">
        <f>B131+G131</f>
        <v>0</v>
      </c>
      <c r="I131" s="119"/>
      <c r="J131" s="120" t="e">
        <f t="shared" si="30"/>
        <v>#DIV/0!</v>
      </c>
      <c r="K131" s="119"/>
      <c r="L131" s="119">
        <v>550000</v>
      </c>
      <c r="M131" s="119">
        <v>380380</v>
      </c>
      <c r="N131" s="124">
        <f t="shared" si="16"/>
        <v>0.6916</v>
      </c>
      <c r="O131" s="119">
        <v>50000</v>
      </c>
      <c r="P131" s="119"/>
      <c r="Q131" s="119"/>
      <c r="R131" s="122">
        <f t="shared" si="17"/>
        <v>600000</v>
      </c>
      <c r="S131" s="120"/>
      <c r="T131" s="119">
        <f t="shared" si="19"/>
        <v>219620</v>
      </c>
      <c r="U131" s="74"/>
      <c r="V131" s="74"/>
    </row>
    <row r="132" spans="1:22" ht="15.75">
      <c r="A132" s="11" t="s">
        <v>8</v>
      </c>
      <c r="B132" s="12">
        <f>B133+B139+B149+B147+B150</f>
        <v>20123865</v>
      </c>
      <c r="C132" s="12">
        <f>C133+C139+C148+C147+C149</f>
        <v>21247863</v>
      </c>
      <c r="D132" s="14">
        <f>C132/B132</f>
        <v>1.055853982323972</v>
      </c>
      <c r="E132" s="12">
        <f>E133+E139+E149+E147</f>
        <v>0</v>
      </c>
      <c r="F132" s="14">
        <f t="shared" si="29"/>
        <v>1.055853982323972</v>
      </c>
      <c r="G132" s="12">
        <f>G133+G139+G147+G149+G150</f>
        <v>0</v>
      </c>
      <c r="H132" s="12">
        <f>H133+H139+H147+H149+H148</f>
        <v>26336500</v>
      </c>
      <c r="I132" s="12">
        <f>I133+I139+I147+I149+I148</f>
        <v>23730233</v>
      </c>
      <c r="J132" s="14">
        <f t="shared" si="30"/>
        <v>0.9010397357279821</v>
      </c>
      <c r="K132" s="12">
        <f>K133+K139+K147+K148+K149</f>
        <v>0</v>
      </c>
      <c r="L132" s="12">
        <f>L133+L139+L147+L148+L149+L145</f>
        <v>32209000</v>
      </c>
      <c r="M132" s="12">
        <f>M133+M139+M147+M148+M149+M150+M145</f>
        <v>26805839</v>
      </c>
      <c r="N132" s="94">
        <f t="shared" si="16"/>
        <v>0.8322468564686889</v>
      </c>
      <c r="O132" s="12">
        <f>O133+O139+O147+O148+O149+O150+O145</f>
        <v>110000</v>
      </c>
      <c r="P132" s="12">
        <f>P133+P139+P147+P148+P149+P150</f>
        <v>0</v>
      </c>
      <c r="Q132" s="12">
        <f>Q133+Q139+Q147+Q148+Q149+Q150</f>
        <v>0</v>
      </c>
      <c r="R132" s="95">
        <f t="shared" si="17"/>
        <v>32319000</v>
      </c>
      <c r="S132" s="98">
        <f t="shared" si="18"/>
        <v>1.2056701526857638</v>
      </c>
      <c r="T132" s="99">
        <f t="shared" si="19"/>
        <v>5513161</v>
      </c>
      <c r="U132" s="74"/>
      <c r="V132" s="74"/>
    </row>
    <row r="133" spans="1:22" ht="14.25" customHeight="1">
      <c r="A133" s="15" t="s">
        <v>2</v>
      </c>
      <c r="B133" s="33">
        <f>B134+B135+B136+B137</f>
        <v>3412000</v>
      </c>
      <c r="C133" s="33">
        <f>C135+C137</f>
        <v>3400626</v>
      </c>
      <c r="D133" s="21">
        <f>C133/B133</f>
        <v>0.9966664712778429</v>
      </c>
      <c r="E133" s="16">
        <f>E134+E135+E136+E137</f>
        <v>0</v>
      </c>
      <c r="F133" s="21">
        <f t="shared" si="29"/>
        <v>0.9966664712778429</v>
      </c>
      <c r="G133" s="16">
        <f>G135+G137</f>
        <v>0</v>
      </c>
      <c r="H133" s="16">
        <f>H134+H135+H136+H137</f>
        <v>4462210</v>
      </c>
      <c r="I133" s="16">
        <v>4056406</v>
      </c>
      <c r="J133" s="21">
        <f t="shared" si="30"/>
        <v>0.9090576194307305</v>
      </c>
      <c r="K133" s="16">
        <f>K135+K137</f>
        <v>0</v>
      </c>
      <c r="L133" s="16">
        <f>L135+L137+L138</f>
        <v>0</v>
      </c>
      <c r="M133" s="16">
        <f>M135+M137+M138</f>
        <v>0</v>
      </c>
      <c r="N133" s="125"/>
      <c r="O133" s="16">
        <f>O135+O137+O138</f>
        <v>0</v>
      </c>
      <c r="P133" s="16">
        <f>P135+P137+P138</f>
        <v>0</v>
      </c>
      <c r="Q133" s="16">
        <f>Q135+Q137+Q138</f>
        <v>0</v>
      </c>
      <c r="R133" s="123">
        <f t="shared" si="17"/>
        <v>0</v>
      </c>
      <c r="S133" s="100" t="e">
        <f t="shared" si="18"/>
        <v>#DIV/0!</v>
      </c>
      <c r="T133" s="101">
        <f t="shared" si="19"/>
        <v>0</v>
      </c>
      <c r="U133" s="74"/>
      <c r="V133" s="74"/>
    </row>
    <row r="134" spans="1:22" ht="15.75" hidden="1">
      <c r="A134" s="10" t="s">
        <v>38</v>
      </c>
      <c r="B134" s="5">
        <v>0</v>
      </c>
      <c r="C134" s="5"/>
      <c r="D134" s="6"/>
      <c r="E134" s="5"/>
      <c r="F134" s="6"/>
      <c r="G134" s="5"/>
      <c r="H134" s="5">
        <f>B134+G134</f>
        <v>0</v>
      </c>
      <c r="I134" s="5"/>
      <c r="J134" s="14" t="e">
        <f t="shared" si="30"/>
        <v>#DIV/0!</v>
      </c>
      <c r="K134" s="5"/>
      <c r="L134" s="12">
        <f>H134+K134</f>
        <v>0</v>
      </c>
      <c r="M134" s="12"/>
      <c r="N134" s="94" t="e">
        <f t="shared" si="16"/>
        <v>#DIV/0!</v>
      </c>
      <c r="O134" s="12"/>
      <c r="P134" s="12"/>
      <c r="Q134" s="12"/>
      <c r="R134" s="95">
        <f t="shared" si="17"/>
        <v>0</v>
      </c>
      <c r="S134" s="100" t="e">
        <f t="shared" si="18"/>
        <v>#DIV/0!</v>
      </c>
      <c r="T134" s="99">
        <f t="shared" si="19"/>
        <v>0</v>
      </c>
      <c r="U134" s="74"/>
      <c r="V134" s="74"/>
    </row>
    <row r="135" spans="1:22" ht="15.75">
      <c r="A135" s="10" t="s">
        <v>39</v>
      </c>
      <c r="B135" s="5">
        <v>193000</v>
      </c>
      <c r="C135" s="5">
        <v>188568</v>
      </c>
      <c r="D135" s="6">
        <f>C135/B135</f>
        <v>0.9770362694300518</v>
      </c>
      <c r="E135" s="5"/>
      <c r="F135" s="6">
        <f>C135/B135</f>
        <v>0.9770362694300518</v>
      </c>
      <c r="G135" s="5"/>
      <c r="H135" s="5">
        <v>197210</v>
      </c>
      <c r="I135" s="5"/>
      <c r="J135" s="6">
        <f t="shared" si="30"/>
        <v>0</v>
      </c>
      <c r="K135" s="5"/>
      <c r="L135" s="5">
        <v>0</v>
      </c>
      <c r="M135" s="5"/>
      <c r="N135" s="124"/>
      <c r="O135" s="5"/>
      <c r="P135" s="5"/>
      <c r="Q135" s="5"/>
      <c r="R135" s="122">
        <f t="shared" si="17"/>
        <v>0</v>
      </c>
      <c r="S135" s="6" t="e">
        <f t="shared" si="18"/>
        <v>#DIV/0!</v>
      </c>
      <c r="T135" s="97">
        <f t="shared" si="19"/>
        <v>0</v>
      </c>
      <c r="U135" s="74"/>
      <c r="V135" s="74"/>
    </row>
    <row r="136" spans="1:22" ht="0.75" customHeight="1" hidden="1">
      <c r="A136" s="10" t="s">
        <v>57</v>
      </c>
      <c r="B136" s="5">
        <v>0</v>
      </c>
      <c r="C136" s="5"/>
      <c r="D136" s="6"/>
      <c r="E136" s="5"/>
      <c r="F136" s="6"/>
      <c r="G136" s="5"/>
      <c r="H136" s="5"/>
      <c r="I136" s="5"/>
      <c r="J136" s="6" t="e">
        <f t="shared" si="30"/>
        <v>#DIV/0!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15" customHeight="1" hidden="1">
      <c r="A137" s="10" t="s">
        <v>58</v>
      </c>
      <c r="B137" s="5">
        <v>3219000</v>
      </c>
      <c r="C137" s="5">
        <v>3212058</v>
      </c>
      <c r="D137" s="6">
        <f>C137/B137</f>
        <v>0.997843429636533</v>
      </c>
      <c r="E137" s="5"/>
      <c r="F137" s="6">
        <f>C137/B137</f>
        <v>0.997843429636533</v>
      </c>
      <c r="G137" s="5"/>
      <c r="H137" s="5">
        <v>4265000</v>
      </c>
      <c r="I137" s="5"/>
      <c r="J137" s="6">
        <f t="shared" si="30"/>
        <v>0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.75" hidden="1">
      <c r="A138" s="10" t="s">
        <v>139</v>
      </c>
      <c r="B138" s="5"/>
      <c r="C138" s="5"/>
      <c r="D138" s="6"/>
      <c r="E138" s="5"/>
      <c r="F138" s="6"/>
      <c r="G138" s="5"/>
      <c r="H138" s="5"/>
      <c r="I138" s="5"/>
      <c r="J138" s="6"/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96"/>
      <c r="T138" s="97">
        <f t="shared" si="19"/>
        <v>0</v>
      </c>
      <c r="U138" s="74"/>
      <c r="V138" s="74"/>
    </row>
    <row r="139" spans="1:22" ht="15.75">
      <c r="A139" s="15" t="s">
        <v>3</v>
      </c>
      <c r="B139" s="16">
        <f>B144+B146+B140+B141+B142+B143+B145</f>
        <v>10585000</v>
      </c>
      <c r="C139" s="16">
        <f>C141+C143+C144+C145+C146</f>
        <v>10164304</v>
      </c>
      <c r="D139" s="21">
        <f>C139/B139</f>
        <v>0.960255455833727</v>
      </c>
      <c r="E139" s="16">
        <f>E140+E141+E142+E143+E144+E146+E145</f>
        <v>0</v>
      </c>
      <c r="F139" s="21">
        <f>C139/B139</f>
        <v>0.960255455833727</v>
      </c>
      <c r="G139" s="16">
        <f>G141+G143+G144+G145+G146</f>
        <v>0</v>
      </c>
      <c r="H139" s="16">
        <f>H140+H141+H142+H143+H144+H145+H146</f>
        <v>10599290</v>
      </c>
      <c r="I139" s="16">
        <v>9266827</v>
      </c>
      <c r="J139" s="21">
        <f aca="true" t="shared" si="31" ref="J139:J155">I139/H139</f>
        <v>0.8742875230322031</v>
      </c>
      <c r="K139" s="16">
        <f aca="true" t="shared" si="32" ref="K139:Q139">K141+K143+K144+K145+K146</f>
        <v>0</v>
      </c>
      <c r="L139" s="16">
        <f>L141+L144+L146</f>
        <v>8195000</v>
      </c>
      <c r="M139" s="16">
        <f>M141+M144+M146</f>
        <v>5735542</v>
      </c>
      <c r="N139" s="125">
        <f t="shared" si="16"/>
        <v>0.6998830994508847</v>
      </c>
      <c r="O139" s="16">
        <f>O141+O144</f>
        <v>100000</v>
      </c>
      <c r="P139" s="16">
        <f t="shared" si="32"/>
        <v>0</v>
      </c>
      <c r="Q139" s="16">
        <f t="shared" si="32"/>
        <v>0</v>
      </c>
      <c r="R139" s="123">
        <f t="shared" si="17"/>
        <v>8295000</v>
      </c>
      <c r="S139" s="100">
        <f t="shared" si="18"/>
        <v>1.4462451848491389</v>
      </c>
      <c r="T139" s="101">
        <f t="shared" si="19"/>
        <v>2559458</v>
      </c>
      <c r="U139" s="74"/>
      <c r="V139" s="74"/>
    </row>
    <row r="140" spans="1:22" ht="0.75" customHeight="1">
      <c r="A140" s="10" t="s">
        <v>38</v>
      </c>
      <c r="B140" s="5">
        <v>0</v>
      </c>
      <c r="C140" s="5"/>
      <c r="D140" s="6"/>
      <c r="E140" s="5"/>
      <c r="F140" s="6"/>
      <c r="G140" s="5"/>
      <c r="H140" s="5">
        <f>B140+G140</f>
        <v>0</v>
      </c>
      <c r="I140" s="5"/>
      <c r="J140" s="14" t="e">
        <f t="shared" si="31"/>
        <v>#DIV/0!</v>
      </c>
      <c r="K140" s="5"/>
      <c r="L140" s="12">
        <f>H140+K140</f>
        <v>0</v>
      </c>
      <c r="M140" s="12">
        <v>12</v>
      </c>
      <c r="N140" s="94" t="e">
        <f t="shared" si="16"/>
        <v>#DIV/0!</v>
      </c>
      <c r="O140" s="12"/>
      <c r="P140" s="12"/>
      <c r="Q140" s="12"/>
      <c r="R140" s="95">
        <f t="shared" si="17"/>
        <v>0</v>
      </c>
      <c r="S140" s="100">
        <f t="shared" si="18"/>
        <v>0</v>
      </c>
      <c r="T140" s="101">
        <f t="shared" si="19"/>
        <v>-12</v>
      </c>
      <c r="U140" s="74"/>
      <c r="V140" s="74"/>
    </row>
    <row r="141" spans="1:22" ht="15" customHeight="1">
      <c r="A141" s="10" t="s">
        <v>39</v>
      </c>
      <c r="B141" s="5">
        <v>3620000</v>
      </c>
      <c r="C141" s="5">
        <v>3567575</v>
      </c>
      <c r="D141" s="6">
        <f>C141/B141</f>
        <v>0.985517955801105</v>
      </c>
      <c r="E141" s="5"/>
      <c r="F141" s="6">
        <f>C141/B141</f>
        <v>0.985517955801105</v>
      </c>
      <c r="G141" s="5"/>
      <c r="H141" s="5">
        <v>3354290</v>
      </c>
      <c r="I141" s="5"/>
      <c r="J141" s="6">
        <f t="shared" si="31"/>
        <v>0</v>
      </c>
      <c r="K141" s="5"/>
      <c r="L141" s="5">
        <v>0</v>
      </c>
      <c r="M141" s="5"/>
      <c r="N141" s="124"/>
      <c r="O141" s="5"/>
      <c r="P141" s="5"/>
      <c r="Q141" s="5"/>
      <c r="R141" s="122">
        <f t="shared" si="17"/>
        <v>0</v>
      </c>
      <c r="S141" s="6" t="e">
        <f t="shared" si="18"/>
        <v>#DIV/0!</v>
      </c>
      <c r="T141" s="97">
        <f t="shared" si="19"/>
        <v>0</v>
      </c>
      <c r="U141" s="74"/>
      <c r="V141" s="74"/>
    </row>
    <row r="142" spans="1:22" ht="0.75" customHeight="1" hidden="1">
      <c r="A142" s="10" t="s">
        <v>57</v>
      </c>
      <c r="B142" s="5">
        <v>0</v>
      </c>
      <c r="C142" s="5"/>
      <c r="D142" s="6"/>
      <c r="E142" s="5"/>
      <c r="F142" s="6"/>
      <c r="G142" s="5"/>
      <c r="H142" s="5"/>
      <c r="I142" s="5"/>
      <c r="J142" s="6" t="e">
        <f t="shared" si="31"/>
        <v>#DIV/0!</v>
      </c>
      <c r="K142" s="5"/>
      <c r="L142" s="5"/>
      <c r="M142" s="5"/>
      <c r="N142" s="124" t="e">
        <f t="shared" si="16"/>
        <v>#DIV/0!</v>
      </c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15.75" hidden="1">
      <c r="A143" s="10" t="s">
        <v>58</v>
      </c>
      <c r="B143" s="5">
        <v>1145000</v>
      </c>
      <c r="C143" s="5">
        <v>1070386</v>
      </c>
      <c r="D143" s="6">
        <f>C143/B143</f>
        <v>0.9348349344978166</v>
      </c>
      <c r="E143" s="5"/>
      <c r="F143" s="6">
        <f aca="true" t="shared" si="33" ref="F143:F155">C143/B143</f>
        <v>0.9348349344978166</v>
      </c>
      <c r="G143" s="5"/>
      <c r="H143" s="5">
        <v>1175000</v>
      </c>
      <c r="I143" s="5"/>
      <c r="J143" s="6">
        <f t="shared" si="31"/>
        <v>0</v>
      </c>
      <c r="K143" s="5"/>
      <c r="L143" s="5">
        <v>0</v>
      </c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3" ht="15.75">
      <c r="A144" s="10" t="s">
        <v>40</v>
      </c>
      <c r="B144" s="5">
        <v>3870000</v>
      </c>
      <c r="C144" s="5">
        <v>3576353</v>
      </c>
      <c r="D144" s="6">
        <f>C144/B144</f>
        <v>0.9241222222222222</v>
      </c>
      <c r="E144" s="5"/>
      <c r="F144" s="6">
        <f t="shared" si="33"/>
        <v>0.9241222222222222</v>
      </c>
      <c r="G144" s="5"/>
      <c r="H144" s="5">
        <v>4170000</v>
      </c>
      <c r="I144" s="5"/>
      <c r="J144" s="6">
        <f t="shared" si="31"/>
        <v>0</v>
      </c>
      <c r="K144" s="5"/>
      <c r="L144" s="5">
        <v>8045000</v>
      </c>
      <c r="M144" s="5">
        <v>5733383</v>
      </c>
      <c r="N144" s="124">
        <f t="shared" si="16"/>
        <v>0.7126641392169049</v>
      </c>
      <c r="O144" s="5">
        <v>100000</v>
      </c>
      <c r="P144" s="5"/>
      <c r="Q144" s="5"/>
      <c r="R144" s="122">
        <f t="shared" si="17"/>
        <v>8145000</v>
      </c>
      <c r="S144" s="6">
        <f t="shared" si="18"/>
        <v>1.4206272282873829</v>
      </c>
      <c r="T144" s="97">
        <f t="shared" si="19"/>
        <v>2411617</v>
      </c>
      <c r="U144" s="75"/>
      <c r="V144" s="74"/>
      <c r="W144" s="106"/>
    </row>
    <row r="145" spans="1:22" ht="15.75">
      <c r="A145" s="107" t="s">
        <v>39</v>
      </c>
      <c r="B145" s="101">
        <v>1700000</v>
      </c>
      <c r="C145" s="101">
        <v>1700000</v>
      </c>
      <c r="D145" s="100"/>
      <c r="E145" s="101"/>
      <c r="F145" s="100">
        <f t="shared" si="33"/>
        <v>1</v>
      </c>
      <c r="G145" s="101"/>
      <c r="H145" s="101">
        <v>1700000</v>
      </c>
      <c r="I145" s="101"/>
      <c r="J145" s="100">
        <f t="shared" si="31"/>
        <v>0</v>
      </c>
      <c r="K145" s="101"/>
      <c r="L145" s="101">
        <v>5400000</v>
      </c>
      <c r="M145" s="101">
        <v>5400000</v>
      </c>
      <c r="N145" s="125">
        <f t="shared" si="16"/>
        <v>1</v>
      </c>
      <c r="O145" s="101"/>
      <c r="P145" s="101"/>
      <c r="Q145" s="101"/>
      <c r="R145" s="123">
        <f t="shared" si="17"/>
        <v>5400000</v>
      </c>
      <c r="S145" s="100"/>
      <c r="T145" s="101">
        <f t="shared" si="19"/>
        <v>0</v>
      </c>
      <c r="U145" s="75"/>
      <c r="V145" s="75"/>
    </row>
    <row r="146" spans="1:22" ht="15.75">
      <c r="A146" s="10" t="s">
        <v>41</v>
      </c>
      <c r="B146" s="5">
        <v>250000</v>
      </c>
      <c r="C146" s="5">
        <v>249990</v>
      </c>
      <c r="D146" s="6">
        <f>C146/B146</f>
        <v>0.99996</v>
      </c>
      <c r="E146" s="5"/>
      <c r="F146" s="6">
        <f t="shared" si="33"/>
        <v>0.99996</v>
      </c>
      <c r="G146" s="5"/>
      <c r="H146" s="5">
        <v>200000</v>
      </c>
      <c r="I146" s="5"/>
      <c r="J146" s="6">
        <f t="shared" si="31"/>
        <v>0</v>
      </c>
      <c r="K146" s="5"/>
      <c r="L146" s="5">
        <v>150000</v>
      </c>
      <c r="M146" s="5">
        <v>2159</v>
      </c>
      <c r="N146" s="124">
        <f aca="true" t="shared" si="34" ref="N146:N209">M146/L146</f>
        <v>0.014393333333333333</v>
      </c>
      <c r="O146" s="5"/>
      <c r="P146" s="5"/>
      <c r="Q146" s="5"/>
      <c r="R146" s="122">
        <f aca="true" t="shared" si="35" ref="R146:R209">L146+O146</f>
        <v>150000</v>
      </c>
      <c r="S146" s="96">
        <f>R146/M146</f>
        <v>69.47660954145438</v>
      </c>
      <c r="T146" s="97">
        <f aca="true" t="shared" si="36" ref="T146:T209">R146-M146</f>
        <v>147841</v>
      </c>
      <c r="U146" s="74"/>
      <c r="V146" s="75"/>
    </row>
    <row r="147" spans="1:23" ht="15.75">
      <c r="A147" s="17" t="s">
        <v>131</v>
      </c>
      <c r="B147" s="16">
        <v>6001865</v>
      </c>
      <c r="C147" s="16">
        <v>5751865</v>
      </c>
      <c r="D147" s="21">
        <f>C147/B147</f>
        <v>0.9583462806977497</v>
      </c>
      <c r="E147" s="16"/>
      <c r="F147" s="21">
        <f t="shared" si="33"/>
        <v>0.9583462806977497</v>
      </c>
      <c r="G147" s="16"/>
      <c r="H147" s="16">
        <v>8444000</v>
      </c>
      <c r="I147" s="16">
        <v>7631000</v>
      </c>
      <c r="J147" s="21">
        <f t="shared" si="31"/>
        <v>0.9037186167693037</v>
      </c>
      <c r="K147" s="16"/>
      <c r="L147" s="16">
        <v>14400000</v>
      </c>
      <c r="M147" s="16">
        <v>11826200</v>
      </c>
      <c r="N147" s="125">
        <f t="shared" si="34"/>
        <v>0.8212638888888889</v>
      </c>
      <c r="O147" s="16"/>
      <c r="P147" s="16"/>
      <c r="Q147" s="16"/>
      <c r="R147" s="123">
        <f t="shared" si="35"/>
        <v>14400000</v>
      </c>
      <c r="S147" s="100">
        <f aca="true" t="shared" si="37" ref="S147:S210">R147/M147</f>
        <v>1.2176354196614296</v>
      </c>
      <c r="T147" s="101">
        <f t="shared" si="36"/>
        <v>2573800</v>
      </c>
      <c r="U147" s="1"/>
      <c r="V147" s="75"/>
      <c r="W147" s="106"/>
    </row>
    <row r="148" spans="1:27" ht="15.75">
      <c r="A148" s="17" t="s">
        <v>132</v>
      </c>
      <c r="B148" s="16">
        <v>1875000</v>
      </c>
      <c r="C148" s="16">
        <v>1857068</v>
      </c>
      <c r="D148" s="14">
        <f>C148/B148</f>
        <v>0.9904362666666666</v>
      </c>
      <c r="E148" s="5"/>
      <c r="F148" s="21">
        <f t="shared" si="33"/>
        <v>0.9904362666666666</v>
      </c>
      <c r="G148" s="16">
        <v>0</v>
      </c>
      <c r="H148" s="16">
        <v>2706000</v>
      </c>
      <c r="I148" s="16">
        <v>2706000</v>
      </c>
      <c r="J148" s="21">
        <f t="shared" si="31"/>
        <v>1</v>
      </c>
      <c r="K148" s="16"/>
      <c r="L148" s="16">
        <v>3800000</v>
      </c>
      <c r="M148" s="16">
        <v>3800000</v>
      </c>
      <c r="N148" s="125">
        <f t="shared" si="34"/>
        <v>1</v>
      </c>
      <c r="O148" s="16"/>
      <c r="P148" s="16"/>
      <c r="Q148" s="16"/>
      <c r="R148" s="123">
        <f t="shared" si="35"/>
        <v>3800000</v>
      </c>
      <c r="S148" s="100">
        <f t="shared" si="37"/>
        <v>1</v>
      </c>
      <c r="T148" s="101">
        <f t="shared" si="36"/>
        <v>0</v>
      </c>
      <c r="U148" s="113"/>
      <c r="V148" s="75"/>
      <c r="AA148" s="74" t="s">
        <v>158</v>
      </c>
    </row>
    <row r="149" spans="1:22" ht="15" customHeight="1">
      <c r="A149" s="17" t="s">
        <v>69</v>
      </c>
      <c r="B149" s="16">
        <v>125000</v>
      </c>
      <c r="C149" s="16">
        <v>74000</v>
      </c>
      <c r="D149" s="21">
        <f>C149/B149</f>
        <v>0.592</v>
      </c>
      <c r="E149" s="16"/>
      <c r="F149" s="21">
        <f t="shared" si="33"/>
        <v>0.592</v>
      </c>
      <c r="G149" s="16">
        <v>0</v>
      </c>
      <c r="H149" s="16">
        <v>125000</v>
      </c>
      <c r="I149" s="16">
        <v>70000</v>
      </c>
      <c r="J149" s="21">
        <f t="shared" si="31"/>
        <v>0.56</v>
      </c>
      <c r="K149" s="16"/>
      <c r="L149" s="16">
        <v>414000</v>
      </c>
      <c r="M149" s="16">
        <v>64000</v>
      </c>
      <c r="N149" s="125">
        <f t="shared" si="34"/>
        <v>0.15458937198067632</v>
      </c>
      <c r="O149" s="16">
        <v>10000</v>
      </c>
      <c r="P149" s="16"/>
      <c r="Q149" s="16"/>
      <c r="R149" s="123">
        <f t="shared" si="35"/>
        <v>424000</v>
      </c>
      <c r="S149" s="100">
        <f t="shared" si="37"/>
        <v>6.625</v>
      </c>
      <c r="T149" s="101">
        <f t="shared" si="36"/>
        <v>360000</v>
      </c>
      <c r="U149" s="74"/>
      <c r="V149" s="74"/>
    </row>
    <row r="150" spans="1:22" ht="15.75">
      <c r="A150" s="107" t="s">
        <v>32</v>
      </c>
      <c r="B150" s="101"/>
      <c r="C150" s="101"/>
      <c r="D150" s="100"/>
      <c r="E150" s="101"/>
      <c r="F150" s="100" t="e">
        <f t="shared" si="33"/>
        <v>#DIV/0!</v>
      </c>
      <c r="G150" s="101"/>
      <c r="H150" s="101">
        <f>B150+G150</f>
        <v>0</v>
      </c>
      <c r="I150" s="101"/>
      <c r="J150" s="100" t="e">
        <f t="shared" si="31"/>
        <v>#DIV/0!</v>
      </c>
      <c r="K150" s="101"/>
      <c r="L150" s="101">
        <f>H150+K150</f>
        <v>0</v>
      </c>
      <c r="M150" s="101">
        <v>-19903</v>
      </c>
      <c r="N150" s="125"/>
      <c r="O150" s="101"/>
      <c r="P150" s="101"/>
      <c r="Q150" s="101"/>
      <c r="R150" s="123">
        <f t="shared" si="35"/>
        <v>0</v>
      </c>
      <c r="S150" s="100">
        <f t="shared" si="37"/>
        <v>0</v>
      </c>
      <c r="T150" s="101">
        <f t="shared" si="36"/>
        <v>19903</v>
      </c>
      <c r="U150" s="74"/>
      <c r="V150" s="74"/>
    </row>
    <row r="151" spans="1:22" ht="15.75">
      <c r="A151" s="11" t="s">
        <v>6</v>
      </c>
      <c r="B151" s="19">
        <f>B152+B157+B161+B167+B177</f>
        <v>21700700</v>
      </c>
      <c r="C151" s="19">
        <f>C152+C157+C161+C167+C177</f>
        <v>21239446</v>
      </c>
      <c r="D151" s="14">
        <f>C151/B151</f>
        <v>0.9787447409530569</v>
      </c>
      <c r="E151" s="12">
        <f>E152+E157+E161+E167</f>
        <v>0</v>
      </c>
      <c r="F151" s="14">
        <f t="shared" si="33"/>
        <v>0.9787447409530569</v>
      </c>
      <c r="G151" s="12">
        <f>G152+G157+G161+G163+G167+G177</f>
        <v>0</v>
      </c>
      <c r="H151" s="12">
        <v>29297300</v>
      </c>
      <c r="I151" s="12">
        <f>I152+I157+I161+I167+I177</f>
        <v>25298895</v>
      </c>
      <c r="J151" s="14">
        <f t="shared" si="31"/>
        <v>0.8635230891583866</v>
      </c>
      <c r="K151" s="12"/>
      <c r="L151" s="12">
        <f>L152+L156+L157+L161+L163+L167+L178</f>
        <v>42152100</v>
      </c>
      <c r="M151" s="12">
        <f>M152+M156+M157+M161+M163+M167+M178</f>
        <v>34768012</v>
      </c>
      <c r="N151" s="94">
        <f t="shared" si="34"/>
        <v>0.8248227727681421</v>
      </c>
      <c r="O151" s="12">
        <f>O152+O156+O157+O161+O163+O167+O178</f>
        <v>760000</v>
      </c>
      <c r="P151" s="12">
        <f>P152+P156+P157+P161+P163+P167+P178</f>
        <v>0</v>
      </c>
      <c r="Q151" s="12">
        <f>Q152+Q156+Q157+Q161+Q163+Q167+Q178</f>
        <v>0</v>
      </c>
      <c r="R151" s="95">
        <f t="shared" si="35"/>
        <v>42912100</v>
      </c>
      <c r="S151" s="98">
        <f t="shared" si="37"/>
        <v>1.2342408303356545</v>
      </c>
      <c r="T151" s="99">
        <f t="shared" si="36"/>
        <v>8144088</v>
      </c>
      <c r="U151" s="74"/>
      <c r="V151" s="74"/>
    </row>
    <row r="152" spans="1:22" ht="15.75">
      <c r="A152" s="20" t="s">
        <v>21</v>
      </c>
      <c r="B152" s="16">
        <f>B153+B154+B155</f>
        <v>8445000</v>
      </c>
      <c r="C152" s="16">
        <v>8308720</v>
      </c>
      <c r="D152" s="21">
        <f>C152/B152</f>
        <v>0.983862640615749</v>
      </c>
      <c r="E152" s="16">
        <f>E153+E154+E155</f>
        <v>0</v>
      </c>
      <c r="F152" s="21">
        <f t="shared" si="33"/>
        <v>0.983862640615749</v>
      </c>
      <c r="G152" s="16">
        <f>G153+G154+G155</f>
        <v>0</v>
      </c>
      <c r="H152" s="16">
        <f>H153+H154+H155</f>
        <v>12339000</v>
      </c>
      <c r="I152" s="16">
        <v>10538555</v>
      </c>
      <c r="J152" s="21">
        <f t="shared" si="31"/>
        <v>0.8540850149931113</v>
      </c>
      <c r="K152" s="16">
        <f>K153+K154+K155</f>
        <v>0</v>
      </c>
      <c r="L152" s="16">
        <f>L153+L154+L155</f>
        <v>19610100</v>
      </c>
      <c r="M152" s="16">
        <v>16281882</v>
      </c>
      <c r="N152" s="125">
        <f t="shared" si="34"/>
        <v>0.8302804167240351</v>
      </c>
      <c r="O152" s="16">
        <f>O153+O154+O155</f>
        <v>-125000</v>
      </c>
      <c r="P152" s="16">
        <f>P153+P154+P155</f>
        <v>0</v>
      </c>
      <c r="Q152" s="16"/>
      <c r="R152" s="123">
        <f t="shared" si="35"/>
        <v>19485100</v>
      </c>
      <c r="S152" s="100">
        <f t="shared" si="37"/>
        <v>1.196735119441352</v>
      </c>
      <c r="T152" s="101">
        <f t="shared" si="36"/>
        <v>3203218</v>
      </c>
      <c r="U152" s="74"/>
      <c r="V152" s="74"/>
    </row>
    <row r="153" spans="1:22" ht="15.75">
      <c r="A153" s="10" t="s">
        <v>171</v>
      </c>
      <c r="B153" s="5">
        <v>1865000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2540000</v>
      </c>
      <c r="I153" s="5"/>
      <c r="J153" s="6">
        <f t="shared" si="31"/>
        <v>0</v>
      </c>
      <c r="K153" s="5"/>
      <c r="L153" s="5">
        <v>5010100</v>
      </c>
      <c r="M153" s="5">
        <v>4192545</v>
      </c>
      <c r="N153" s="124">
        <f t="shared" si="34"/>
        <v>0.836818626374723</v>
      </c>
      <c r="O153" s="5">
        <v>95000</v>
      </c>
      <c r="P153" s="5"/>
      <c r="Q153" s="5"/>
      <c r="R153" s="122">
        <f t="shared" si="35"/>
        <v>5105100</v>
      </c>
      <c r="S153" s="96">
        <f t="shared" si="37"/>
        <v>1.2176613488942873</v>
      </c>
      <c r="T153" s="97">
        <f t="shared" si="36"/>
        <v>912555</v>
      </c>
      <c r="U153" s="113"/>
      <c r="V153" s="74"/>
    </row>
    <row r="154" spans="1:22" ht="15.75">
      <c r="A154" s="10" t="s">
        <v>117</v>
      </c>
      <c r="B154" s="5">
        <v>5250000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8034000</v>
      </c>
      <c r="I154" s="5"/>
      <c r="J154" s="6">
        <f t="shared" si="31"/>
        <v>0</v>
      </c>
      <c r="K154" s="5"/>
      <c r="L154" s="5">
        <v>10500000</v>
      </c>
      <c r="M154" s="5">
        <v>8931289</v>
      </c>
      <c r="N154" s="124">
        <f t="shared" si="34"/>
        <v>0.8505989523809524</v>
      </c>
      <c r="O154" s="5"/>
      <c r="P154" s="5"/>
      <c r="Q154" s="5"/>
      <c r="R154" s="122">
        <f t="shared" si="35"/>
        <v>10500000</v>
      </c>
      <c r="S154" s="96">
        <f t="shared" si="37"/>
        <v>1.175642172143349</v>
      </c>
      <c r="T154" s="97">
        <f t="shared" si="36"/>
        <v>1568711</v>
      </c>
      <c r="U154" s="113"/>
      <c r="V154" s="74"/>
    </row>
    <row r="155" spans="1:22" ht="15.75">
      <c r="A155" s="10" t="s">
        <v>23</v>
      </c>
      <c r="B155" s="5">
        <v>1330000</v>
      </c>
      <c r="C155" s="5"/>
      <c r="D155" s="6">
        <f>C155/B155</f>
        <v>0</v>
      </c>
      <c r="E155" s="5"/>
      <c r="F155" s="6">
        <f t="shared" si="33"/>
        <v>0</v>
      </c>
      <c r="G155" s="5"/>
      <c r="H155" s="5">
        <v>1765000</v>
      </c>
      <c r="I155" s="5"/>
      <c r="J155" s="6">
        <f t="shared" si="31"/>
        <v>0</v>
      </c>
      <c r="K155" s="5"/>
      <c r="L155" s="5">
        <v>4100000</v>
      </c>
      <c r="M155" s="5">
        <v>3158048</v>
      </c>
      <c r="N155" s="124">
        <f t="shared" si="34"/>
        <v>0.7702556097560975</v>
      </c>
      <c r="O155" s="5">
        <v>-220000</v>
      </c>
      <c r="P155" s="5"/>
      <c r="Q155" s="5"/>
      <c r="R155" s="122">
        <f t="shared" si="35"/>
        <v>3880000</v>
      </c>
      <c r="S155" s="96">
        <f t="shared" si="37"/>
        <v>1.2286070382717424</v>
      </c>
      <c r="T155" s="97">
        <f t="shared" si="36"/>
        <v>721952</v>
      </c>
      <c r="U155" s="113"/>
      <c r="V155" s="74"/>
    </row>
    <row r="156" spans="1:22" ht="15.75" hidden="1">
      <c r="A156" s="62" t="s">
        <v>139</v>
      </c>
      <c r="B156" s="16"/>
      <c r="C156" s="16"/>
      <c r="D156" s="21"/>
      <c r="E156" s="16"/>
      <c r="F156" s="21"/>
      <c r="G156" s="16"/>
      <c r="H156" s="16"/>
      <c r="I156" s="16"/>
      <c r="J156" s="21"/>
      <c r="K156" s="16"/>
      <c r="L156" s="16"/>
      <c r="M156" s="16"/>
      <c r="N156" s="94" t="e">
        <f t="shared" si="34"/>
        <v>#DIV/0!</v>
      </c>
      <c r="O156" s="16"/>
      <c r="P156" s="16"/>
      <c r="Q156" s="16"/>
      <c r="R156" s="95">
        <f t="shared" si="35"/>
        <v>0</v>
      </c>
      <c r="S156" s="100" t="e">
        <f t="shared" si="37"/>
        <v>#DIV/0!</v>
      </c>
      <c r="T156" s="99">
        <f t="shared" si="36"/>
        <v>0</v>
      </c>
      <c r="U156" s="113"/>
      <c r="V156" s="74"/>
    </row>
    <row r="157" spans="1:22" ht="15.75">
      <c r="A157" s="20" t="s">
        <v>22</v>
      </c>
      <c r="B157" s="16">
        <f>B158+B159+B160</f>
        <v>1240000</v>
      </c>
      <c r="C157" s="16">
        <v>1156909</v>
      </c>
      <c r="D157" s="21">
        <f>C157/B157</f>
        <v>0.9329911290322581</v>
      </c>
      <c r="E157" s="16">
        <f>E158+E159+E160</f>
        <v>0</v>
      </c>
      <c r="F157" s="21">
        <f>C157/B157</f>
        <v>0.9329911290322581</v>
      </c>
      <c r="G157" s="16"/>
      <c r="H157" s="16">
        <f>H158+H159</f>
        <v>1619000</v>
      </c>
      <c r="I157" s="16">
        <v>1130271</v>
      </c>
      <c r="J157" s="21">
        <f>I157/H157</f>
        <v>0.6981290920321186</v>
      </c>
      <c r="K157" s="16">
        <f>K158+K159</f>
        <v>0</v>
      </c>
      <c r="L157" s="16">
        <f>L158+L159</f>
        <v>1930000</v>
      </c>
      <c r="M157" s="16">
        <v>1153714</v>
      </c>
      <c r="N157" s="125">
        <f t="shared" si="34"/>
        <v>0.597779274611399</v>
      </c>
      <c r="O157" s="16">
        <f>O158+O159</f>
        <v>60000</v>
      </c>
      <c r="P157" s="16">
        <f>P158+P159</f>
        <v>0</v>
      </c>
      <c r="Q157" s="16"/>
      <c r="R157" s="123">
        <f t="shared" si="35"/>
        <v>1990000</v>
      </c>
      <c r="S157" s="100">
        <f t="shared" si="37"/>
        <v>1.7248642211154583</v>
      </c>
      <c r="T157" s="101">
        <f t="shared" si="36"/>
        <v>836286</v>
      </c>
      <c r="U157" s="113"/>
      <c r="V157" s="74"/>
    </row>
    <row r="158" spans="1:22" ht="15.75">
      <c r="A158" s="10" t="s">
        <v>172</v>
      </c>
      <c r="B158" s="5">
        <v>800000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f>850000+30000</f>
        <v>880000</v>
      </c>
      <c r="I158" s="5"/>
      <c r="J158" s="6">
        <f>I158/H158</f>
        <v>0</v>
      </c>
      <c r="K158" s="5"/>
      <c r="L158" s="5">
        <v>1130000</v>
      </c>
      <c r="M158" s="5">
        <f>649090-18568+41</f>
        <v>630563</v>
      </c>
      <c r="N158" s="124">
        <f t="shared" si="34"/>
        <v>0.5580203539823009</v>
      </c>
      <c r="O158" s="5">
        <v>60000</v>
      </c>
      <c r="P158" s="5"/>
      <c r="Q158" s="5"/>
      <c r="R158" s="122">
        <f t="shared" si="35"/>
        <v>1190000</v>
      </c>
      <c r="S158" s="96">
        <f t="shared" si="37"/>
        <v>1.8872023889762006</v>
      </c>
      <c r="T158" s="97">
        <f t="shared" si="36"/>
        <v>559437</v>
      </c>
      <c r="U158" s="1"/>
      <c r="V158" s="74"/>
    </row>
    <row r="159" spans="1:22" ht="15" customHeight="1">
      <c r="A159" s="10" t="s">
        <v>25</v>
      </c>
      <c r="B159" s="5">
        <v>440000</v>
      </c>
      <c r="C159" s="5"/>
      <c r="D159" s="6">
        <f>C159/B159</f>
        <v>0</v>
      </c>
      <c r="E159" s="5"/>
      <c r="F159" s="6">
        <f>C159/B159</f>
        <v>0</v>
      </c>
      <c r="G159" s="5"/>
      <c r="H159" s="5">
        <v>739000</v>
      </c>
      <c r="I159" s="5"/>
      <c r="J159" s="6">
        <f>I159/H159</f>
        <v>0</v>
      </c>
      <c r="K159" s="5"/>
      <c r="L159" s="5">
        <v>800000</v>
      </c>
      <c r="M159" s="5">
        <f>527451-4300</f>
        <v>523151</v>
      </c>
      <c r="N159" s="96">
        <f t="shared" si="34"/>
        <v>0.65393875</v>
      </c>
      <c r="O159" s="5"/>
      <c r="P159" s="5"/>
      <c r="Q159" s="5"/>
      <c r="R159" s="97">
        <f t="shared" si="35"/>
        <v>800000</v>
      </c>
      <c r="S159" s="96">
        <f t="shared" si="37"/>
        <v>1.5291952036792436</v>
      </c>
      <c r="T159" s="97">
        <f t="shared" si="36"/>
        <v>276849</v>
      </c>
      <c r="U159" s="113"/>
      <c r="V159" s="74"/>
    </row>
    <row r="160" spans="1:22" ht="1.5" customHeight="1" hidden="1">
      <c r="A160" s="22" t="s">
        <v>79</v>
      </c>
      <c r="B160" s="5">
        <v>0</v>
      </c>
      <c r="C160" s="5"/>
      <c r="D160" s="6"/>
      <c r="E160" s="5"/>
      <c r="F160" s="14" t="e">
        <f>C160/B160</f>
        <v>#DIV/0!</v>
      </c>
      <c r="G160" s="5"/>
      <c r="H160" s="5">
        <f>B160+E160</f>
        <v>0</v>
      </c>
      <c r="I160" s="5"/>
      <c r="J160" s="14" t="e">
        <f>I160/H160</f>
        <v>#DIV/0!</v>
      </c>
      <c r="K160" s="5"/>
      <c r="L160" s="12">
        <f>H160+K160</f>
        <v>0</v>
      </c>
      <c r="M160" s="12"/>
      <c r="N160" s="94" t="e">
        <f t="shared" si="34"/>
        <v>#DIV/0!</v>
      </c>
      <c r="O160" s="12"/>
      <c r="P160" s="12"/>
      <c r="Q160" s="12"/>
      <c r="R160" s="95">
        <f t="shared" si="35"/>
        <v>0</v>
      </c>
      <c r="S160" s="98" t="e">
        <f t="shared" si="37"/>
        <v>#DIV/0!</v>
      </c>
      <c r="T160" s="99">
        <f t="shared" si="36"/>
        <v>0</v>
      </c>
      <c r="U160" s="74"/>
      <c r="V160" s="74"/>
    </row>
    <row r="161" spans="1:22" ht="15.75">
      <c r="A161" s="20" t="s">
        <v>142</v>
      </c>
      <c r="B161" s="16">
        <f>B162+B163</f>
        <v>1100700</v>
      </c>
      <c r="C161" s="16">
        <f>C162+C163</f>
        <v>959497</v>
      </c>
      <c r="D161" s="21">
        <f>C161/B161</f>
        <v>0.871715272099573</v>
      </c>
      <c r="E161" s="16">
        <f>E162+E163</f>
        <v>0</v>
      </c>
      <c r="F161" s="21">
        <f>C161/B161</f>
        <v>0.871715272099573</v>
      </c>
      <c r="G161" s="16"/>
      <c r="H161" s="16">
        <f>H163</f>
        <v>1479300</v>
      </c>
      <c r="I161" s="16">
        <f>I163+I162</f>
        <v>1094315</v>
      </c>
      <c r="J161" s="21">
        <f>I161/H161</f>
        <v>0.7397519096870141</v>
      </c>
      <c r="K161" s="16">
        <f aca="true" t="shared" si="38" ref="K161:Q161">K162</f>
        <v>0</v>
      </c>
      <c r="L161" s="16">
        <f t="shared" si="38"/>
        <v>0</v>
      </c>
      <c r="M161" s="16">
        <f t="shared" si="38"/>
        <v>0</v>
      </c>
      <c r="N161" s="100"/>
      <c r="O161" s="16">
        <f t="shared" si="38"/>
        <v>0</v>
      </c>
      <c r="P161" s="16">
        <f t="shared" si="38"/>
        <v>0</v>
      </c>
      <c r="Q161" s="16">
        <f t="shared" si="38"/>
        <v>0</v>
      </c>
      <c r="R161" s="101">
        <f t="shared" si="35"/>
        <v>0</v>
      </c>
      <c r="S161" s="100"/>
      <c r="T161" s="101">
        <f t="shared" si="36"/>
        <v>0</v>
      </c>
      <c r="U161" s="74"/>
      <c r="V161" s="74"/>
    </row>
    <row r="162" spans="1:22" ht="15.75">
      <c r="A162" s="10" t="s">
        <v>47</v>
      </c>
      <c r="B162" s="5"/>
      <c r="C162" s="5"/>
      <c r="D162" s="6"/>
      <c r="E162" s="5"/>
      <c r="F162" s="6"/>
      <c r="G162" s="5"/>
      <c r="H162" s="5"/>
      <c r="I162" s="5"/>
      <c r="J162" s="6"/>
      <c r="K162" s="5"/>
      <c r="L162" s="5">
        <v>0</v>
      </c>
      <c r="M162" s="5"/>
      <c r="N162" s="96"/>
      <c r="O162" s="5"/>
      <c r="P162" s="5"/>
      <c r="Q162" s="5"/>
      <c r="R162" s="97">
        <f t="shared" si="35"/>
        <v>0</v>
      </c>
      <c r="S162" s="96"/>
      <c r="T162" s="97">
        <f t="shared" si="36"/>
        <v>0</v>
      </c>
      <c r="U162" s="74"/>
      <c r="V162" s="74"/>
    </row>
    <row r="163" spans="1:22" ht="15.75">
      <c r="A163" s="20" t="s">
        <v>69</v>
      </c>
      <c r="B163" s="16">
        <f>B164</f>
        <v>1100700</v>
      </c>
      <c r="C163" s="16">
        <f>C164</f>
        <v>959497</v>
      </c>
      <c r="D163" s="21">
        <f aca="true" t="shared" si="39" ref="D163:D168">C163/B163</f>
        <v>0.871715272099573</v>
      </c>
      <c r="E163" s="16">
        <f>E164</f>
        <v>0</v>
      </c>
      <c r="F163" s="21">
        <f aca="true" t="shared" si="40" ref="F163:F190">C163/B163</f>
        <v>0.871715272099573</v>
      </c>
      <c r="G163" s="16"/>
      <c r="H163" s="16">
        <f>H164</f>
        <v>1479300</v>
      </c>
      <c r="I163" s="16">
        <f>I164</f>
        <v>1094315</v>
      </c>
      <c r="J163" s="21">
        <f aca="true" t="shared" si="41" ref="J163:J176">I163/H163</f>
        <v>0.7397519096870141</v>
      </c>
      <c r="K163" s="16">
        <f>K164</f>
        <v>0</v>
      </c>
      <c r="L163" s="16">
        <f>L164+L166</f>
        <v>1980000</v>
      </c>
      <c r="M163" s="16">
        <v>1314234</v>
      </c>
      <c r="N163" s="100">
        <f t="shared" si="34"/>
        <v>0.6637545454545455</v>
      </c>
      <c r="O163" s="16">
        <f>O164+O166</f>
        <v>65000</v>
      </c>
      <c r="P163" s="16">
        <f>P164+P166</f>
        <v>0</v>
      </c>
      <c r="Q163" s="16">
        <f>Q164+Q166</f>
        <v>0</v>
      </c>
      <c r="R163" s="101">
        <f t="shared" si="35"/>
        <v>2045000</v>
      </c>
      <c r="S163" s="100">
        <f t="shared" si="37"/>
        <v>1.5560394876407093</v>
      </c>
      <c r="T163" s="101">
        <f t="shared" si="36"/>
        <v>730766</v>
      </c>
      <c r="U163" s="74"/>
      <c r="V163" s="74"/>
    </row>
    <row r="164" spans="1:22" ht="15.75">
      <c r="A164" s="10" t="s">
        <v>173</v>
      </c>
      <c r="B164" s="5">
        <v>1100700</v>
      </c>
      <c r="C164" s="5">
        <v>959497</v>
      </c>
      <c r="D164" s="6">
        <f t="shared" si="39"/>
        <v>0.871715272099573</v>
      </c>
      <c r="E164" s="5"/>
      <c r="F164" s="6">
        <f t="shared" si="40"/>
        <v>0.871715272099573</v>
      </c>
      <c r="G164" s="5"/>
      <c r="H164" s="5">
        <v>1479300</v>
      </c>
      <c r="I164" s="5">
        <v>1094315</v>
      </c>
      <c r="J164" s="6">
        <f t="shared" si="41"/>
        <v>0.7397519096870141</v>
      </c>
      <c r="K164" s="5"/>
      <c r="L164" s="5">
        <v>1540000</v>
      </c>
      <c r="M164" s="5">
        <v>918700</v>
      </c>
      <c r="N164" s="96">
        <f t="shared" si="34"/>
        <v>0.5965584415584415</v>
      </c>
      <c r="O164" s="5"/>
      <c r="P164" s="5"/>
      <c r="Q164" s="5"/>
      <c r="R164" s="97">
        <f t="shared" si="35"/>
        <v>1540000</v>
      </c>
      <c r="S164" s="96">
        <f t="shared" si="37"/>
        <v>1.6762817024055732</v>
      </c>
      <c r="T164" s="97">
        <f t="shared" si="36"/>
        <v>621300</v>
      </c>
      <c r="U164" s="74"/>
      <c r="V164" s="74"/>
    </row>
    <row r="165" spans="1:22" ht="0.75" customHeight="1">
      <c r="A165" s="10" t="s">
        <v>65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12"/>
      <c r="M165" s="12"/>
      <c r="N165" s="124" t="e">
        <f t="shared" si="34"/>
        <v>#DIV/0!</v>
      </c>
      <c r="O165" s="12"/>
      <c r="P165" s="12"/>
      <c r="Q165" s="12"/>
      <c r="R165" s="122">
        <f t="shared" si="35"/>
        <v>0</v>
      </c>
      <c r="S165" s="6" t="e">
        <f t="shared" si="37"/>
        <v>#DIV/0!</v>
      </c>
      <c r="T165" s="97">
        <f t="shared" si="36"/>
        <v>0</v>
      </c>
      <c r="U165" s="74"/>
      <c r="V165" s="74"/>
    </row>
    <row r="166" spans="1:22" ht="15.75">
      <c r="A166" s="10" t="s">
        <v>139</v>
      </c>
      <c r="B166" s="5" t="e">
        <f>#REF!+A166</f>
        <v>#REF!</v>
      </c>
      <c r="C166" s="5"/>
      <c r="D166" s="14" t="e">
        <f t="shared" si="39"/>
        <v>#REF!</v>
      </c>
      <c r="E166" s="5"/>
      <c r="F166" s="14" t="e">
        <f t="shared" si="40"/>
        <v>#REF!</v>
      </c>
      <c r="G166" s="5"/>
      <c r="H166" s="5" t="e">
        <f>B166+E166</f>
        <v>#REF!</v>
      </c>
      <c r="I166" s="5"/>
      <c r="J166" s="14" t="e">
        <f t="shared" si="41"/>
        <v>#REF!</v>
      </c>
      <c r="K166" s="5"/>
      <c r="L166" s="5">
        <v>440000</v>
      </c>
      <c r="M166" s="5">
        <f>32549+57451+305534</f>
        <v>395534</v>
      </c>
      <c r="N166" s="124">
        <f t="shared" si="34"/>
        <v>0.8989409090909091</v>
      </c>
      <c r="O166" s="5">
        <v>65000</v>
      </c>
      <c r="P166" s="5"/>
      <c r="Q166" s="12"/>
      <c r="R166" s="122">
        <f t="shared" si="35"/>
        <v>505000</v>
      </c>
      <c r="S166" s="96">
        <f t="shared" si="37"/>
        <v>1.2767549692314692</v>
      </c>
      <c r="T166" s="97">
        <f t="shared" si="36"/>
        <v>109466</v>
      </c>
      <c r="U166" s="74"/>
      <c r="V166" s="74"/>
    </row>
    <row r="167" spans="1:22" ht="15.75">
      <c r="A167" s="20" t="s">
        <v>24</v>
      </c>
      <c r="B167" s="16">
        <f>B168+B170+B171+B174+B175+B169</f>
        <v>10915000</v>
      </c>
      <c r="C167" s="16">
        <f>C168+C170+C171+C174+C175</f>
        <v>10814320</v>
      </c>
      <c r="D167" s="21">
        <f t="shared" si="39"/>
        <v>0.9907759963353183</v>
      </c>
      <c r="E167" s="16">
        <f>E168+E169+E170+E171+E174+E175+E177</f>
        <v>0</v>
      </c>
      <c r="F167" s="21">
        <f t="shared" si="40"/>
        <v>0.9907759963353183</v>
      </c>
      <c r="G167" s="16">
        <f>G168+G169+G171+G174+G175</f>
        <v>0</v>
      </c>
      <c r="H167" s="16">
        <f>H168+H169+H170+H171+H174+H175</f>
        <v>13860000</v>
      </c>
      <c r="I167" s="16">
        <f>I168+I169+I170+I171+I174+I175</f>
        <v>12555662</v>
      </c>
      <c r="J167" s="21">
        <f t="shared" si="41"/>
        <v>0.9058919191919191</v>
      </c>
      <c r="K167" s="16">
        <f>K168+K169+K171+K174+K175</f>
        <v>0</v>
      </c>
      <c r="L167" s="16">
        <f>L168+L169+L171+L174+L175</f>
        <v>18632000</v>
      </c>
      <c r="M167" s="16">
        <v>16138768</v>
      </c>
      <c r="N167" s="125">
        <f t="shared" si="34"/>
        <v>0.8661854873336196</v>
      </c>
      <c r="O167" s="16">
        <f>O168+O169+O171+O174+O175</f>
        <v>760000</v>
      </c>
      <c r="P167" s="16">
        <f>P174+P168+P169+P175+P171</f>
        <v>0</v>
      </c>
      <c r="Q167" s="16">
        <f>Q174+Q168+Q169+Q175+Q171</f>
        <v>0</v>
      </c>
      <c r="R167" s="123">
        <f t="shared" si="35"/>
        <v>19392000</v>
      </c>
      <c r="S167" s="100">
        <f t="shared" si="37"/>
        <v>1.2015787078666724</v>
      </c>
      <c r="T167" s="101">
        <f t="shared" si="36"/>
        <v>3253232</v>
      </c>
      <c r="U167" s="74"/>
      <c r="V167" s="74"/>
    </row>
    <row r="168" spans="1:22" ht="15.75">
      <c r="A168" s="23" t="s">
        <v>29</v>
      </c>
      <c r="B168" s="5">
        <v>45000</v>
      </c>
      <c r="C168" s="5"/>
      <c r="D168" s="6">
        <f t="shared" si="39"/>
        <v>0</v>
      </c>
      <c r="E168" s="5"/>
      <c r="F168" s="6">
        <f t="shared" si="40"/>
        <v>0</v>
      </c>
      <c r="G168" s="5"/>
      <c r="H168" s="5">
        <f>28000+4000</f>
        <v>32000</v>
      </c>
      <c r="I168" s="5"/>
      <c r="J168" s="6">
        <f t="shared" si="41"/>
        <v>0</v>
      </c>
      <c r="K168" s="5"/>
      <c r="L168" s="5">
        <v>13000</v>
      </c>
      <c r="M168" s="5"/>
      <c r="N168" s="124">
        <f t="shared" si="34"/>
        <v>0</v>
      </c>
      <c r="O168" s="5"/>
      <c r="P168" s="5"/>
      <c r="Q168" s="5"/>
      <c r="R168" s="122">
        <f t="shared" si="35"/>
        <v>13000</v>
      </c>
      <c r="S168" s="96" t="e">
        <f t="shared" si="37"/>
        <v>#DIV/0!</v>
      </c>
      <c r="T168" s="97">
        <f t="shared" si="36"/>
        <v>13000</v>
      </c>
      <c r="U168" s="74"/>
      <c r="V168" s="74"/>
    </row>
    <row r="169" spans="1:22" ht="15.75">
      <c r="A169" s="23" t="s">
        <v>121</v>
      </c>
      <c r="B169" s="5">
        <v>30000</v>
      </c>
      <c r="C169" s="5"/>
      <c r="D169" s="6"/>
      <c r="E169" s="5"/>
      <c r="F169" s="6">
        <f t="shared" si="40"/>
        <v>0</v>
      </c>
      <c r="G169" s="5"/>
      <c r="H169" s="5">
        <v>30000</v>
      </c>
      <c r="I169" s="5"/>
      <c r="J169" s="6">
        <f t="shared" si="41"/>
        <v>0</v>
      </c>
      <c r="K169" s="5"/>
      <c r="L169" s="5">
        <v>30000</v>
      </c>
      <c r="M169" s="135"/>
      <c r="N169" s="124">
        <f t="shared" si="34"/>
        <v>0</v>
      </c>
      <c r="O169" s="5"/>
      <c r="P169" s="5"/>
      <c r="Q169" s="5"/>
      <c r="R169" s="122">
        <f t="shared" si="35"/>
        <v>30000</v>
      </c>
      <c r="S169" s="96" t="e">
        <f t="shared" si="37"/>
        <v>#DIV/0!</v>
      </c>
      <c r="T169" s="97">
        <f t="shared" si="36"/>
        <v>30000</v>
      </c>
      <c r="U169" s="74"/>
      <c r="V169" s="74"/>
    </row>
    <row r="170" spans="1:22" ht="15.75" hidden="1">
      <c r="A170" s="23" t="s">
        <v>77</v>
      </c>
      <c r="B170" s="5"/>
      <c r="C170" s="5"/>
      <c r="D170" s="6" t="e">
        <f aca="true" t="shared" si="42" ref="D170:D176">C170/B170</f>
        <v>#DIV/0!</v>
      </c>
      <c r="E170" s="5"/>
      <c r="F170" s="6" t="e">
        <f t="shared" si="40"/>
        <v>#DIV/0!</v>
      </c>
      <c r="G170" s="5"/>
      <c r="H170" s="5"/>
      <c r="I170" s="5"/>
      <c r="J170" s="6" t="e">
        <f t="shared" si="41"/>
        <v>#DIV/0!</v>
      </c>
      <c r="K170" s="5"/>
      <c r="L170" s="5"/>
      <c r="M170" s="135"/>
      <c r="N170" s="124" t="e">
        <f t="shared" si="34"/>
        <v>#DIV/0!</v>
      </c>
      <c r="O170" s="5"/>
      <c r="P170" s="5"/>
      <c r="Q170" s="5"/>
      <c r="R170" s="122">
        <f t="shared" si="35"/>
        <v>0</v>
      </c>
      <c r="S170" s="96" t="e">
        <f t="shared" si="37"/>
        <v>#DIV/0!</v>
      </c>
      <c r="T170" s="97">
        <f t="shared" si="36"/>
        <v>0</v>
      </c>
      <c r="U170" s="74"/>
      <c r="V170" s="74"/>
    </row>
    <row r="171" spans="1:22" ht="15.75">
      <c r="A171" s="23" t="s">
        <v>30</v>
      </c>
      <c r="B171" s="5">
        <v>20000</v>
      </c>
      <c r="C171" s="5"/>
      <c r="D171" s="6">
        <f t="shared" si="42"/>
        <v>0</v>
      </c>
      <c r="E171" s="5"/>
      <c r="F171" s="6">
        <f t="shared" si="40"/>
        <v>0</v>
      </c>
      <c r="G171" s="5"/>
      <c r="H171" s="5">
        <v>10000</v>
      </c>
      <c r="I171" s="5"/>
      <c r="J171" s="6">
        <f t="shared" si="41"/>
        <v>0</v>
      </c>
      <c r="K171" s="5"/>
      <c r="L171" s="5">
        <v>9000</v>
      </c>
      <c r="M171" s="5">
        <v>192</v>
      </c>
      <c r="N171" s="124">
        <f t="shared" si="34"/>
        <v>0.021333333333333333</v>
      </c>
      <c r="O171" s="135"/>
      <c r="P171" s="5"/>
      <c r="Q171" s="5"/>
      <c r="R171" s="122">
        <f t="shared" si="35"/>
        <v>9000</v>
      </c>
      <c r="S171" s="96">
        <f t="shared" si="37"/>
        <v>46.875</v>
      </c>
      <c r="T171" s="97">
        <f t="shared" si="36"/>
        <v>8808</v>
      </c>
      <c r="U171" s="74"/>
      <c r="V171" s="74"/>
    </row>
    <row r="172" spans="1:22" ht="0.75" customHeight="1">
      <c r="A172" s="23" t="s">
        <v>31</v>
      </c>
      <c r="B172" s="5"/>
      <c r="C172" s="5"/>
      <c r="D172" s="14" t="e">
        <f t="shared" si="42"/>
        <v>#DIV/0!</v>
      </c>
      <c r="E172" s="5"/>
      <c r="F172" s="6" t="e">
        <f t="shared" si="40"/>
        <v>#DIV/0!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4" t="e">
        <f t="shared" si="34"/>
        <v>#DIV/0!</v>
      </c>
      <c r="O172" s="5"/>
      <c r="P172" s="5"/>
      <c r="Q172" s="5"/>
      <c r="R172" s="122">
        <f t="shared" si="35"/>
        <v>0</v>
      </c>
      <c r="S172" s="96" t="e">
        <f t="shared" si="37"/>
        <v>#DIV/0!</v>
      </c>
      <c r="T172" s="97">
        <f t="shared" si="36"/>
        <v>0</v>
      </c>
      <c r="U172" s="74"/>
      <c r="V172" s="74"/>
    </row>
    <row r="173" spans="1:22" ht="15.75" hidden="1">
      <c r="A173" s="23" t="s">
        <v>35</v>
      </c>
      <c r="B173" s="5" t="e">
        <v>#REF!</v>
      </c>
      <c r="C173" s="5"/>
      <c r="D173" s="14" t="e">
        <f t="shared" si="42"/>
        <v>#REF!</v>
      </c>
      <c r="E173" s="5"/>
      <c r="F173" s="6" t="e">
        <f t="shared" si="40"/>
        <v>#REF!</v>
      </c>
      <c r="G173" s="5"/>
      <c r="H173" s="5"/>
      <c r="I173" s="5"/>
      <c r="J173" s="6" t="e">
        <f t="shared" si="41"/>
        <v>#DIV/0!</v>
      </c>
      <c r="K173" s="5"/>
      <c r="L173" s="5"/>
      <c r="M173" s="5"/>
      <c r="N173" s="124" t="e">
        <f t="shared" si="34"/>
        <v>#DIV/0!</v>
      </c>
      <c r="O173" s="5"/>
      <c r="P173" s="5"/>
      <c r="Q173" s="5"/>
      <c r="R173" s="122">
        <f t="shared" si="35"/>
        <v>0</v>
      </c>
      <c r="S173" s="96" t="e">
        <f t="shared" si="37"/>
        <v>#DIV/0!</v>
      </c>
      <c r="T173" s="97">
        <f t="shared" si="36"/>
        <v>0</v>
      </c>
      <c r="U173" s="74"/>
      <c r="V173" s="74"/>
    </row>
    <row r="174" spans="1:22" ht="29.25">
      <c r="A174" s="24" t="s">
        <v>80</v>
      </c>
      <c r="B174" s="5">
        <v>10780000</v>
      </c>
      <c r="C174" s="5">
        <v>10814320</v>
      </c>
      <c r="D174" s="6">
        <f t="shared" si="42"/>
        <v>1.0031836734693877</v>
      </c>
      <c r="E174" s="5"/>
      <c r="F174" s="6">
        <f t="shared" si="40"/>
        <v>1.0031836734693877</v>
      </c>
      <c r="G174" s="5"/>
      <c r="H174" s="5">
        <v>13765000</v>
      </c>
      <c r="I174" s="5">
        <v>12555662</v>
      </c>
      <c r="J174" s="6">
        <f t="shared" si="41"/>
        <v>0.9121439883763167</v>
      </c>
      <c r="K174" s="5"/>
      <c r="L174" s="5">
        <v>18500000</v>
      </c>
      <c r="M174" s="5">
        <v>16128773</v>
      </c>
      <c r="N174" s="124">
        <f t="shared" si="34"/>
        <v>0.8718255675675676</v>
      </c>
      <c r="O174" s="5">
        <v>760000</v>
      </c>
      <c r="P174" s="5"/>
      <c r="Q174" s="5"/>
      <c r="R174" s="122">
        <f t="shared" si="35"/>
        <v>19260000</v>
      </c>
      <c r="S174" s="96">
        <f t="shared" si="37"/>
        <v>1.1941391945934139</v>
      </c>
      <c r="T174" s="97">
        <f t="shared" si="36"/>
        <v>3131227</v>
      </c>
      <c r="U174" s="113"/>
      <c r="V174" s="74"/>
    </row>
    <row r="175" spans="1:22" ht="14.25" customHeight="1">
      <c r="A175" s="23" t="s">
        <v>48</v>
      </c>
      <c r="B175" s="5">
        <v>40000</v>
      </c>
      <c r="C175" s="5"/>
      <c r="D175" s="6">
        <f t="shared" si="42"/>
        <v>0</v>
      </c>
      <c r="E175" s="5"/>
      <c r="F175" s="6">
        <f t="shared" si="40"/>
        <v>0</v>
      </c>
      <c r="G175" s="5"/>
      <c r="H175" s="5">
        <f>23000</f>
        <v>23000</v>
      </c>
      <c r="I175" s="5"/>
      <c r="J175" s="6">
        <f t="shared" si="41"/>
        <v>0</v>
      </c>
      <c r="K175" s="5"/>
      <c r="L175" s="5">
        <v>80000</v>
      </c>
      <c r="M175" s="5">
        <v>9803</v>
      </c>
      <c r="N175" s="124">
        <f t="shared" si="34"/>
        <v>0.1225375</v>
      </c>
      <c r="O175" s="5"/>
      <c r="P175" s="5"/>
      <c r="Q175" s="5"/>
      <c r="R175" s="122">
        <f t="shared" si="35"/>
        <v>80000</v>
      </c>
      <c r="S175" s="96">
        <f t="shared" si="37"/>
        <v>8.160767112108537</v>
      </c>
      <c r="T175" s="97">
        <f t="shared" si="36"/>
        <v>70197</v>
      </c>
      <c r="U175" s="74"/>
      <c r="V175" s="74"/>
    </row>
    <row r="176" spans="1:22" ht="15.75" hidden="1">
      <c r="A176" s="17" t="s">
        <v>4</v>
      </c>
      <c r="B176" s="16" t="e">
        <v>#REF!</v>
      </c>
      <c r="C176" s="16"/>
      <c r="D176" s="6" t="e">
        <f t="shared" si="42"/>
        <v>#REF!</v>
      </c>
      <c r="E176" s="5"/>
      <c r="F176" s="6" t="e">
        <f t="shared" si="40"/>
        <v>#REF!</v>
      </c>
      <c r="G176" s="5"/>
      <c r="H176" s="5" t="e">
        <f>B176+G176</f>
        <v>#REF!</v>
      </c>
      <c r="I176" s="5"/>
      <c r="J176" s="14" t="e">
        <f t="shared" si="41"/>
        <v>#REF!</v>
      </c>
      <c r="K176" s="5"/>
      <c r="L176" s="12" t="e">
        <f>H176+K176</f>
        <v>#REF!</v>
      </c>
      <c r="M176" s="12"/>
      <c r="N176" s="94" t="e">
        <f t="shared" si="34"/>
        <v>#REF!</v>
      </c>
      <c r="O176" s="12"/>
      <c r="P176" s="12"/>
      <c r="Q176" s="12"/>
      <c r="R176" s="95" t="e">
        <f t="shared" si="35"/>
        <v>#REF!</v>
      </c>
      <c r="S176" s="98" t="e">
        <f t="shared" si="37"/>
        <v>#REF!</v>
      </c>
      <c r="T176" s="99" t="e">
        <f t="shared" si="36"/>
        <v>#REF!</v>
      </c>
      <c r="U176" s="74"/>
      <c r="V176" s="74"/>
    </row>
    <row r="177" spans="1:22" ht="15.75" hidden="1">
      <c r="A177" s="17" t="s">
        <v>32</v>
      </c>
      <c r="B177" s="16">
        <v>0</v>
      </c>
      <c r="C177" s="16"/>
      <c r="D177" s="21"/>
      <c r="E177" s="16"/>
      <c r="F177" s="21" t="e">
        <f t="shared" si="40"/>
        <v>#DIV/0!</v>
      </c>
      <c r="G177" s="16"/>
      <c r="H177" s="16">
        <f>B177+G177</f>
        <v>0</v>
      </c>
      <c r="I177" s="16">
        <v>-19908</v>
      </c>
      <c r="J177" s="21"/>
      <c r="K177" s="16"/>
      <c r="L177" s="16">
        <f>H177+K177</f>
        <v>0</v>
      </c>
      <c r="M177" s="16"/>
      <c r="N177" s="94" t="e">
        <f t="shared" si="34"/>
        <v>#DIV/0!</v>
      </c>
      <c r="O177" s="12"/>
      <c r="P177" s="16"/>
      <c r="Q177" s="16"/>
      <c r="R177" s="95">
        <f t="shared" si="35"/>
        <v>0</v>
      </c>
      <c r="S177" s="98" t="e">
        <f t="shared" si="37"/>
        <v>#DIV/0!</v>
      </c>
      <c r="T177" s="99">
        <f t="shared" si="36"/>
        <v>0</v>
      </c>
      <c r="U177" s="74"/>
      <c r="V177" s="74"/>
    </row>
    <row r="178" spans="1:22" ht="15.75">
      <c r="A178" s="17" t="s">
        <v>32</v>
      </c>
      <c r="B178" s="16" t="e">
        <f>#REF!+A178</f>
        <v>#REF!</v>
      </c>
      <c r="C178" s="16"/>
      <c r="D178" s="21" t="e">
        <f>C178/B178</f>
        <v>#REF!</v>
      </c>
      <c r="E178" s="16"/>
      <c r="F178" s="21" t="e">
        <f t="shared" si="40"/>
        <v>#REF!</v>
      </c>
      <c r="G178" s="16"/>
      <c r="H178" s="16" t="e">
        <f>B178+E178</f>
        <v>#REF!</v>
      </c>
      <c r="I178" s="16"/>
      <c r="J178" s="21" t="e">
        <f aca="true" t="shared" si="43" ref="J178:J190">I178/H178</f>
        <v>#REF!</v>
      </c>
      <c r="K178" s="16"/>
      <c r="L178" s="16"/>
      <c r="M178" s="16">
        <v>-120586</v>
      </c>
      <c r="N178" s="125"/>
      <c r="O178" s="16"/>
      <c r="P178" s="16"/>
      <c r="Q178" s="16"/>
      <c r="R178" s="123">
        <f t="shared" si="35"/>
        <v>0</v>
      </c>
      <c r="S178" s="100">
        <f t="shared" si="37"/>
        <v>0</v>
      </c>
      <c r="T178" s="101">
        <f t="shared" si="36"/>
        <v>120586</v>
      </c>
      <c r="U178" s="74"/>
      <c r="V178" s="74"/>
    </row>
    <row r="179" spans="1:22" ht="31.5">
      <c r="A179" s="13" t="s">
        <v>46</v>
      </c>
      <c r="B179" s="12">
        <f>B181+B184+B187+B194+B196</f>
        <v>14374800</v>
      </c>
      <c r="C179" s="12">
        <f>C181+C184+C187+C194+C196</f>
        <v>10414031</v>
      </c>
      <c r="D179" s="14">
        <f>C179/B179</f>
        <v>0.7244644099396166</v>
      </c>
      <c r="E179" s="12">
        <f>E181+E184+E187+E194</f>
        <v>0</v>
      </c>
      <c r="F179" s="14">
        <f t="shared" si="40"/>
        <v>0.7244644099396166</v>
      </c>
      <c r="G179" s="12">
        <f>G181+G194</f>
        <v>0</v>
      </c>
      <c r="H179" s="12">
        <f>H181+H184+H187+H194+H196</f>
        <v>15044000</v>
      </c>
      <c r="I179" s="12">
        <f>I181+I184+I187+I194+I196</f>
        <v>10176642</v>
      </c>
      <c r="J179" s="14">
        <f t="shared" si="43"/>
        <v>0.6764585216697687</v>
      </c>
      <c r="K179" s="12">
        <f>K181+K194</f>
        <v>0</v>
      </c>
      <c r="L179" s="12">
        <f>L181+L192+L193+L194</f>
        <v>20500000</v>
      </c>
      <c r="M179" s="12">
        <f>M181+M192+M193+M194+M196</f>
        <v>14132064</v>
      </c>
      <c r="N179" s="94">
        <f t="shared" si="34"/>
        <v>0.6893689756097561</v>
      </c>
      <c r="O179" s="12">
        <f>O181+O192+O193+O194+O196</f>
        <v>1700000</v>
      </c>
      <c r="P179" s="12">
        <f>P181+P192+P193+P194+P196</f>
        <v>0</v>
      </c>
      <c r="Q179" s="12">
        <f>Q181+Q192+Q193+Q194+Q196</f>
        <v>0</v>
      </c>
      <c r="R179" s="95">
        <f t="shared" si="35"/>
        <v>22200000</v>
      </c>
      <c r="S179" s="98">
        <f t="shared" si="37"/>
        <v>1.5708958012078067</v>
      </c>
      <c r="T179" s="99">
        <f t="shared" si="36"/>
        <v>8067936</v>
      </c>
      <c r="U179" s="74"/>
      <c r="V179" s="74"/>
    </row>
    <row r="180" spans="1:22" ht="15.75" hidden="1">
      <c r="A180" s="17" t="s">
        <v>2</v>
      </c>
      <c r="B180" s="16" t="e">
        <f>#REF!+A180</f>
        <v>#REF!</v>
      </c>
      <c r="C180" s="16"/>
      <c r="D180" s="14" t="e">
        <f>C180/B180</f>
        <v>#REF!</v>
      </c>
      <c r="E180" s="5"/>
      <c r="F180" s="14" t="e">
        <f t="shared" si="40"/>
        <v>#REF!</v>
      </c>
      <c r="G180" s="5"/>
      <c r="H180" s="5" t="e">
        <f>B180+E180</f>
        <v>#REF!</v>
      </c>
      <c r="I180" s="5"/>
      <c r="J180" s="14" t="e">
        <f t="shared" si="43"/>
        <v>#REF!</v>
      </c>
      <c r="K180" s="5"/>
      <c r="L180" s="12" t="e">
        <f aca="true" t="shared" si="44" ref="L180:L190">H180+K180</f>
        <v>#REF!</v>
      </c>
      <c r="M180" s="12"/>
      <c r="N180" s="94" t="e">
        <f t="shared" si="34"/>
        <v>#REF!</v>
      </c>
      <c r="O180" s="12"/>
      <c r="P180" s="12"/>
      <c r="Q180" s="12"/>
      <c r="R180" s="95" t="e">
        <f t="shared" si="35"/>
        <v>#REF!</v>
      </c>
      <c r="S180" s="98" t="e">
        <f t="shared" si="37"/>
        <v>#REF!</v>
      </c>
      <c r="T180" s="99" t="e">
        <f t="shared" si="36"/>
        <v>#REF!</v>
      </c>
      <c r="U180" s="74"/>
      <c r="V180" s="74"/>
    </row>
    <row r="181" spans="1:22" ht="15.75">
      <c r="A181" s="17" t="s">
        <v>22</v>
      </c>
      <c r="B181" s="16">
        <f>B182+B183</f>
        <v>11874800</v>
      </c>
      <c r="C181" s="16">
        <f>C182+C183</f>
        <v>8005783</v>
      </c>
      <c r="D181" s="21">
        <f>C181/B181</f>
        <v>0.674182554653552</v>
      </c>
      <c r="E181" s="16">
        <f>E182+E183</f>
        <v>0</v>
      </c>
      <c r="F181" s="21">
        <f t="shared" si="40"/>
        <v>0.674182554653552</v>
      </c>
      <c r="G181" s="16">
        <f>G182+G183</f>
        <v>0</v>
      </c>
      <c r="H181" s="16">
        <f>H182+H183</f>
        <v>12500000</v>
      </c>
      <c r="I181" s="16">
        <v>7659049</v>
      </c>
      <c r="J181" s="21">
        <f t="shared" si="43"/>
        <v>0.61272392</v>
      </c>
      <c r="K181" s="16">
        <f aca="true" t="shared" si="45" ref="K181:Q181">K182+K183</f>
        <v>0</v>
      </c>
      <c r="L181" s="16">
        <f t="shared" si="45"/>
        <v>17900000</v>
      </c>
      <c r="M181" s="16">
        <f>M182+M183</f>
        <v>12875842</v>
      </c>
      <c r="N181" s="125">
        <f t="shared" si="34"/>
        <v>0.7193207821229051</v>
      </c>
      <c r="O181" s="16">
        <f t="shared" si="45"/>
        <v>1700000</v>
      </c>
      <c r="P181" s="16">
        <f t="shared" si="45"/>
        <v>0</v>
      </c>
      <c r="Q181" s="16">
        <f t="shared" si="45"/>
        <v>0</v>
      </c>
      <c r="R181" s="123">
        <f t="shared" si="35"/>
        <v>19600000</v>
      </c>
      <c r="S181" s="100">
        <f t="shared" si="37"/>
        <v>1.5222305461654468</v>
      </c>
      <c r="T181" s="101">
        <f t="shared" si="36"/>
        <v>6724158</v>
      </c>
      <c r="U181" s="74"/>
      <c r="V181" s="74"/>
    </row>
    <row r="182" spans="1:22" ht="15.75">
      <c r="A182" s="23" t="s">
        <v>19</v>
      </c>
      <c r="B182" s="5">
        <v>4900000</v>
      </c>
      <c r="C182" s="5">
        <v>3852252</v>
      </c>
      <c r="D182" s="6"/>
      <c r="E182" s="5"/>
      <c r="F182" s="6">
        <f t="shared" si="40"/>
        <v>0.7861738775510204</v>
      </c>
      <c r="G182" s="5"/>
      <c r="H182" s="5">
        <v>5000000</v>
      </c>
      <c r="I182" s="5"/>
      <c r="J182" s="6">
        <f t="shared" si="43"/>
        <v>0</v>
      </c>
      <c r="K182" s="5"/>
      <c r="L182" s="5">
        <v>7900000</v>
      </c>
      <c r="M182" s="5">
        <v>4978631</v>
      </c>
      <c r="N182" s="124">
        <f t="shared" si="34"/>
        <v>0.6302064556962025</v>
      </c>
      <c r="O182" s="5">
        <v>1700000</v>
      </c>
      <c r="P182" s="5"/>
      <c r="Q182" s="5"/>
      <c r="R182" s="122">
        <f t="shared" si="35"/>
        <v>9600000</v>
      </c>
      <c r="S182" s="96">
        <f t="shared" si="37"/>
        <v>1.9282409160269158</v>
      </c>
      <c r="T182" s="97">
        <f t="shared" si="36"/>
        <v>4621369</v>
      </c>
      <c r="U182" s="74"/>
      <c r="V182" s="74"/>
    </row>
    <row r="183" spans="1:22" ht="14.25" customHeight="1">
      <c r="A183" s="23" t="s">
        <v>20</v>
      </c>
      <c r="B183" s="5">
        <v>6974800</v>
      </c>
      <c r="C183" s="5">
        <v>4153531</v>
      </c>
      <c r="D183" s="6"/>
      <c r="E183" s="5"/>
      <c r="F183" s="6">
        <f t="shared" si="40"/>
        <v>0.5955053908355795</v>
      </c>
      <c r="G183" s="5"/>
      <c r="H183" s="5">
        <v>7500000</v>
      </c>
      <c r="I183" s="5"/>
      <c r="J183" s="6">
        <f t="shared" si="43"/>
        <v>0</v>
      </c>
      <c r="K183" s="5"/>
      <c r="L183" s="5">
        <v>10000000</v>
      </c>
      <c r="M183" s="5">
        <v>7897211</v>
      </c>
      <c r="N183" s="124">
        <f t="shared" si="34"/>
        <v>0.7897211</v>
      </c>
      <c r="O183" s="5"/>
      <c r="P183" s="5"/>
      <c r="Q183" s="5"/>
      <c r="R183" s="122">
        <f t="shared" si="35"/>
        <v>10000000</v>
      </c>
      <c r="S183" s="96">
        <f t="shared" si="37"/>
        <v>1.2662698261449516</v>
      </c>
      <c r="T183" s="97">
        <f t="shared" si="36"/>
        <v>2102789</v>
      </c>
      <c r="U183" s="74"/>
      <c r="V183" s="74"/>
    </row>
    <row r="184" spans="1:22" ht="15.75" hidden="1">
      <c r="A184" s="26" t="s">
        <v>74</v>
      </c>
      <c r="B184" s="16">
        <v>0</v>
      </c>
      <c r="C184" s="16"/>
      <c r="D184" s="21"/>
      <c r="E184" s="16"/>
      <c r="F184" s="21" t="e">
        <f t="shared" si="40"/>
        <v>#DIV/0!</v>
      </c>
      <c r="G184" s="16"/>
      <c r="H184" s="16">
        <f>B184+G184</f>
        <v>0</v>
      </c>
      <c r="I184" s="16"/>
      <c r="J184" s="14" t="e">
        <f t="shared" si="43"/>
        <v>#DIV/0!</v>
      </c>
      <c r="K184" s="16"/>
      <c r="L184" s="12">
        <f t="shared" si="44"/>
        <v>0</v>
      </c>
      <c r="M184" s="12"/>
      <c r="N184" s="94" t="e">
        <f t="shared" si="34"/>
        <v>#DIV/0!</v>
      </c>
      <c r="O184" s="12"/>
      <c r="P184" s="12"/>
      <c r="Q184" s="12"/>
      <c r="R184" s="95">
        <f t="shared" si="35"/>
        <v>0</v>
      </c>
      <c r="S184" s="98"/>
      <c r="T184" s="99">
        <f t="shared" si="36"/>
        <v>0</v>
      </c>
      <c r="U184" s="74"/>
      <c r="V184" s="74"/>
    </row>
    <row r="185" spans="1:22" ht="15.75" hidden="1">
      <c r="A185" s="10" t="s">
        <v>16</v>
      </c>
      <c r="B185" s="34" t="e">
        <f>#REF!+A185</f>
        <v>#REF!</v>
      </c>
      <c r="C185" s="5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  <c r="U185" s="74"/>
      <c r="V185" s="74"/>
    </row>
    <row r="186" spans="1:22" ht="15.75" hidden="1">
      <c r="A186" s="17" t="s">
        <v>4</v>
      </c>
      <c r="B186" s="34" t="e">
        <f>#REF!+A186</f>
        <v>#REF!</v>
      </c>
      <c r="C186" s="16"/>
      <c r="D186" s="21" t="e">
        <f>C186/B186</f>
        <v>#REF!</v>
      </c>
      <c r="E186" s="16"/>
      <c r="F186" s="21" t="e">
        <f t="shared" si="40"/>
        <v>#REF!</v>
      </c>
      <c r="G186" s="16"/>
      <c r="H186" s="16" t="e">
        <f>B186+E186</f>
        <v>#REF!</v>
      </c>
      <c r="I186" s="16"/>
      <c r="J186" s="14" t="e">
        <f t="shared" si="43"/>
        <v>#REF!</v>
      </c>
      <c r="K186" s="16"/>
      <c r="L186" s="12" t="e">
        <f t="shared" si="44"/>
        <v>#REF!</v>
      </c>
      <c r="M186" s="12"/>
      <c r="N186" s="94" t="e">
        <f t="shared" si="34"/>
        <v>#REF!</v>
      </c>
      <c r="O186" s="12"/>
      <c r="P186" s="12"/>
      <c r="Q186" s="12"/>
      <c r="R186" s="95" t="e">
        <f t="shared" si="35"/>
        <v>#REF!</v>
      </c>
      <c r="S186" s="98"/>
      <c r="T186" s="99" t="e">
        <f t="shared" si="36"/>
        <v>#REF!</v>
      </c>
      <c r="U186" s="74"/>
      <c r="V186" s="74"/>
    </row>
    <row r="187" spans="1:22" ht="15.75" hidden="1">
      <c r="A187" s="26" t="s">
        <v>68</v>
      </c>
      <c r="B187" s="16">
        <v>0</v>
      </c>
      <c r="C187" s="16"/>
      <c r="D187" s="21"/>
      <c r="E187" s="16"/>
      <c r="F187" s="21" t="e">
        <f t="shared" si="40"/>
        <v>#DIV/0!</v>
      </c>
      <c r="G187" s="16"/>
      <c r="H187" s="16">
        <f>B187+G187</f>
        <v>0</v>
      </c>
      <c r="I187" s="16"/>
      <c r="J187" s="14" t="e">
        <f t="shared" si="43"/>
        <v>#DIV/0!</v>
      </c>
      <c r="K187" s="16"/>
      <c r="L187" s="12">
        <f t="shared" si="44"/>
        <v>0</v>
      </c>
      <c r="M187" s="12"/>
      <c r="N187" s="94" t="e">
        <f t="shared" si="34"/>
        <v>#DIV/0!</v>
      </c>
      <c r="O187" s="12"/>
      <c r="P187" s="12"/>
      <c r="Q187" s="12"/>
      <c r="R187" s="95">
        <f t="shared" si="35"/>
        <v>0</v>
      </c>
      <c r="S187" s="98"/>
      <c r="T187" s="99">
        <f t="shared" si="36"/>
        <v>0</v>
      </c>
      <c r="U187" s="74"/>
      <c r="V187" s="74"/>
    </row>
    <row r="188" spans="1:22" ht="15.75" hidden="1">
      <c r="A188" s="17" t="s">
        <v>67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  <c r="U188" s="74"/>
      <c r="V188" s="74"/>
    </row>
    <row r="189" spans="1:22" ht="15.75" hidden="1">
      <c r="A189" s="17" t="s">
        <v>60</v>
      </c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 t="e">
        <f>B189+E189</f>
        <v>#REF!</v>
      </c>
      <c r="I189" s="16"/>
      <c r="J189" s="14" t="e">
        <f t="shared" si="43"/>
        <v>#REF!</v>
      </c>
      <c r="K189" s="16"/>
      <c r="L189" s="12" t="e">
        <f t="shared" si="44"/>
        <v>#REF!</v>
      </c>
      <c r="M189" s="12"/>
      <c r="N189" s="94" t="e">
        <f t="shared" si="34"/>
        <v>#REF!</v>
      </c>
      <c r="O189" s="12"/>
      <c r="P189" s="12"/>
      <c r="Q189" s="12"/>
      <c r="R189" s="95" t="e">
        <f t="shared" si="35"/>
        <v>#REF!</v>
      </c>
      <c r="S189" s="98"/>
      <c r="T189" s="99" t="e">
        <f t="shared" si="36"/>
        <v>#REF!</v>
      </c>
      <c r="U189" s="74"/>
      <c r="V189" s="74"/>
    </row>
    <row r="190" spans="1:22" ht="15.75" hidden="1">
      <c r="A190" s="17"/>
      <c r="B190" s="16" t="e">
        <f>#REF!+A190</f>
        <v>#REF!</v>
      </c>
      <c r="C190" s="16"/>
      <c r="D190" s="21" t="e">
        <f>C190/B190</f>
        <v>#REF!</v>
      </c>
      <c r="E190" s="16"/>
      <c r="F190" s="21" t="e">
        <f t="shared" si="40"/>
        <v>#REF!</v>
      </c>
      <c r="G190" s="16"/>
      <c r="H190" s="16"/>
      <c r="I190" s="16"/>
      <c r="J190" s="14" t="e">
        <f t="shared" si="43"/>
        <v>#DIV/0!</v>
      </c>
      <c r="K190" s="16"/>
      <c r="L190" s="12">
        <f t="shared" si="44"/>
        <v>0</v>
      </c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  <c r="U190" s="74"/>
      <c r="V190" s="74"/>
    </row>
    <row r="191" spans="1:22" ht="15.75" hidden="1">
      <c r="A191" s="17"/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2"/>
      <c r="M191" s="12"/>
      <c r="N191" s="94" t="e">
        <f t="shared" si="34"/>
        <v>#DIV/0!</v>
      </c>
      <c r="O191" s="12"/>
      <c r="P191" s="12"/>
      <c r="Q191" s="12"/>
      <c r="R191" s="95">
        <f t="shared" si="35"/>
        <v>0</v>
      </c>
      <c r="S191" s="98"/>
      <c r="T191" s="99">
        <f t="shared" si="36"/>
        <v>0</v>
      </c>
      <c r="U191" s="74"/>
      <c r="V191" s="74"/>
    </row>
    <row r="192" spans="1:22" ht="15.75" hidden="1">
      <c r="A192" s="17" t="s">
        <v>141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98"/>
      <c r="T192" s="99">
        <f t="shared" si="36"/>
        <v>0</v>
      </c>
      <c r="U192" s="74"/>
      <c r="V192" s="74"/>
    </row>
    <row r="193" spans="1:22" ht="15.75" hidden="1">
      <c r="A193" s="17" t="s">
        <v>32</v>
      </c>
      <c r="B193" s="16"/>
      <c r="C193" s="16"/>
      <c r="D193" s="21"/>
      <c r="E193" s="16"/>
      <c r="F193" s="21"/>
      <c r="G193" s="16"/>
      <c r="H193" s="16"/>
      <c r="I193" s="16"/>
      <c r="J193" s="14"/>
      <c r="K193" s="16"/>
      <c r="L193" s="16"/>
      <c r="M193" s="16"/>
      <c r="N193" s="94" t="e">
        <f t="shared" si="34"/>
        <v>#DIV/0!</v>
      </c>
      <c r="O193" s="16"/>
      <c r="P193" s="16"/>
      <c r="Q193" s="16"/>
      <c r="R193" s="95">
        <f t="shared" si="35"/>
        <v>0</v>
      </c>
      <c r="S193" s="100"/>
      <c r="T193" s="101">
        <f t="shared" si="36"/>
        <v>0</v>
      </c>
      <c r="U193" s="74"/>
      <c r="V193" s="74"/>
    </row>
    <row r="194" spans="1:22" ht="15.75">
      <c r="A194" s="17" t="s">
        <v>53</v>
      </c>
      <c r="B194" s="16">
        <v>2500000</v>
      </c>
      <c r="C194" s="16">
        <v>2408248</v>
      </c>
      <c r="D194" s="21">
        <f>C194/B194</f>
        <v>0.9632992</v>
      </c>
      <c r="E194" s="16"/>
      <c r="F194" s="21">
        <f aca="true" t="shared" si="46" ref="F194:F218">C194/B194</f>
        <v>0.9632992</v>
      </c>
      <c r="G194" s="16"/>
      <c r="H194" s="16">
        <v>2544000</v>
      </c>
      <c r="I194" s="16">
        <v>2517593</v>
      </c>
      <c r="J194" s="21">
        <f aca="true" t="shared" si="47" ref="J194:J206">I194/H194</f>
        <v>0.9896198899371069</v>
      </c>
      <c r="K194" s="16"/>
      <c r="L194" s="16">
        <v>2600000</v>
      </c>
      <c r="M194" s="16">
        <v>1310582</v>
      </c>
      <c r="N194" s="125">
        <f t="shared" si="34"/>
        <v>0.50407</v>
      </c>
      <c r="O194" s="16"/>
      <c r="P194" s="16"/>
      <c r="Q194" s="16"/>
      <c r="R194" s="123">
        <f t="shared" si="35"/>
        <v>2600000</v>
      </c>
      <c r="S194" s="100">
        <f t="shared" si="37"/>
        <v>1.9838514492034836</v>
      </c>
      <c r="T194" s="101">
        <f t="shared" si="36"/>
        <v>1289418</v>
      </c>
      <c r="U194" s="74"/>
      <c r="V194" s="74"/>
    </row>
    <row r="195" spans="1:22" ht="15.75" hidden="1">
      <c r="A195" s="17"/>
      <c r="B195" s="16"/>
      <c r="C195" s="16"/>
      <c r="D195" s="14" t="e">
        <f>C195/B195</f>
        <v>#DIV/0!</v>
      </c>
      <c r="E195" s="5"/>
      <c r="F195" s="14" t="e">
        <f t="shared" si="46"/>
        <v>#DIV/0!</v>
      </c>
      <c r="G195" s="5"/>
      <c r="H195" s="5">
        <f>B195+E195</f>
        <v>0</v>
      </c>
      <c r="I195" s="5"/>
      <c r="J195" s="14" t="e">
        <f t="shared" si="47"/>
        <v>#DIV/0!</v>
      </c>
      <c r="K195" s="5"/>
      <c r="L195" s="12">
        <f aca="true" t="shared" si="48" ref="L195:L203">H195+K195</f>
        <v>0</v>
      </c>
      <c r="M195" s="12"/>
      <c r="N195" s="125" t="e">
        <f t="shared" si="34"/>
        <v>#DIV/0!</v>
      </c>
      <c r="O195" s="12"/>
      <c r="P195" s="12"/>
      <c r="Q195" s="12"/>
      <c r="R195" s="123">
        <f t="shared" si="35"/>
        <v>0</v>
      </c>
      <c r="S195" s="98" t="e">
        <f t="shared" si="37"/>
        <v>#DIV/0!</v>
      </c>
      <c r="T195" s="99">
        <f t="shared" si="36"/>
        <v>0</v>
      </c>
      <c r="U195" s="74"/>
      <c r="V195" s="74"/>
    </row>
    <row r="196" spans="1:22" ht="15.75">
      <c r="A196" s="107" t="s">
        <v>32</v>
      </c>
      <c r="B196" s="101"/>
      <c r="C196" s="101"/>
      <c r="D196" s="100"/>
      <c r="E196" s="101"/>
      <c r="F196" s="100" t="e">
        <f t="shared" si="46"/>
        <v>#DIV/0!</v>
      </c>
      <c r="G196" s="101"/>
      <c r="H196" s="101">
        <f>B196+G196</f>
        <v>0</v>
      </c>
      <c r="I196" s="101"/>
      <c r="J196" s="100" t="e">
        <f t="shared" si="47"/>
        <v>#DIV/0!</v>
      </c>
      <c r="K196" s="101"/>
      <c r="L196" s="101">
        <f t="shared" si="48"/>
        <v>0</v>
      </c>
      <c r="M196" s="101">
        <v>-54360</v>
      </c>
      <c r="N196" s="125"/>
      <c r="O196" s="101"/>
      <c r="P196" s="101"/>
      <c r="Q196" s="101"/>
      <c r="R196" s="123">
        <f t="shared" si="35"/>
        <v>0</v>
      </c>
      <c r="S196" s="100">
        <f t="shared" si="37"/>
        <v>0</v>
      </c>
      <c r="T196" s="101">
        <f t="shared" si="36"/>
        <v>54360</v>
      </c>
      <c r="U196" s="74"/>
      <c r="V196" s="74"/>
    </row>
    <row r="197" spans="1:22" ht="15.75">
      <c r="A197" s="11" t="s">
        <v>12</v>
      </c>
      <c r="B197" s="12">
        <f>B198</f>
        <v>12100000</v>
      </c>
      <c r="C197" s="12">
        <f>C198</f>
        <v>12082789</v>
      </c>
      <c r="D197" s="14">
        <f aca="true" t="shared" si="49" ref="D197:D202">C197/B197</f>
        <v>0.9985776033057852</v>
      </c>
      <c r="E197" s="12">
        <f>E198</f>
        <v>0</v>
      </c>
      <c r="F197" s="14">
        <f t="shared" si="46"/>
        <v>0.9985776033057852</v>
      </c>
      <c r="G197" s="12">
        <f>G198</f>
        <v>0</v>
      </c>
      <c r="H197" s="12">
        <f>H198</f>
        <v>12100000</v>
      </c>
      <c r="I197" s="12">
        <f>I198</f>
        <v>10279940</v>
      </c>
      <c r="J197" s="14">
        <f t="shared" si="47"/>
        <v>0.8495818181818182</v>
      </c>
      <c r="K197" s="12">
        <f>K198</f>
        <v>0</v>
      </c>
      <c r="L197" s="12">
        <f>L198</f>
        <v>8700000</v>
      </c>
      <c r="M197" s="12">
        <f>M198+M200</f>
        <v>7607994</v>
      </c>
      <c r="N197" s="94">
        <f t="shared" si="34"/>
        <v>0.8744820689655173</v>
      </c>
      <c r="O197" s="12">
        <f>O198+O200</f>
        <v>500000</v>
      </c>
      <c r="P197" s="12">
        <f>P198+P200</f>
        <v>0</v>
      </c>
      <c r="Q197" s="12">
        <f>Q198+Q200</f>
        <v>0</v>
      </c>
      <c r="R197" s="95">
        <f t="shared" si="35"/>
        <v>9200000</v>
      </c>
      <c r="S197" s="98">
        <f t="shared" si="37"/>
        <v>1.2092543711259498</v>
      </c>
      <c r="T197" s="99">
        <f t="shared" si="36"/>
        <v>1592006</v>
      </c>
      <c r="U197" s="74"/>
      <c r="V197" s="74"/>
    </row>
    <row r="198" spans="1:22" ht="14.25" customHeight="1">
      <c r="A198" s="10" t="s">
        <v>3</v>
      </c>
      <c r="B198" s="5">
        <v>12100000</v>
      </c>
      <c r="C198" s="5">
        <v>12082789</v>
      </c>
      <c r="D198" s="6">
        <f t="shared" si="49"/>
        <v>0.9985776033057852</v>
      </c>
      <c r="E198" s="5"/>
      <c r="F198" s="6">
        <f t="shared" si="46"/>
        <v>0.9985776033057852</v>
      </c>
      <c r="G198" s="5"/>
      <c r="H198" s="5">
        <v>12100000</v>
      </c>
      <c r="I198" s="5">
        <v>10279940</v>
      </c>
      <c r="J198" s="6">
        <f t="shared" si="47"/>
        <v>0.8495818181818182</v>
      </c>
      <c r="K198" s="5"/>
      <c r="L198" s="5">
        <v>8700000</v>
      </c>
      <c r="M198" s="5">
        <v>7607994</v>
      </c>
      <c r="N198" s="124">
        <f t="shared" si="34"/>
        <v>0.8744820689655173</v>
      </c>
      <c r="O198" s="5">
        <v>500000</v>
      </c>
      <c r="P198" s="5"/>
      <c r="Q198" s="5"/>
      <c r="R198" s="122">
        <f t="shared" si="35"/>
        <v>9200000</v>
      </c>
      <c r="S198" s="96">
        <f t="shared" si="37"/>
        <v>1.2092543711259498</v>
      </c>
      <c r="T198" s="97">
        <f t="shared" si="36"/>
        <v>1592006</v>
      </c>
      <c r="U198" s="74"/>
      <c r="V198" s="74"/>
    </row>
    <row r="199" spans="1:22" ht="15.75" hidden="1">
      <c r="A199" s="10" t="s">
        <v>4</v>
      </c>
      <c r="B199" s="5" t="e">
        <f>#REF!+A199</f>
        <v>#REF!</v>
      </c>
      <c r="C199" s="5"/>
      <c r="D199" s="14" t="e">
        <f t="shared" si="49"/>
        <v>#REF!</v>
      </c>
      <c r="E199" s="5"/>
      <c r="F199" s="14" t="e">
        <f t="shared" si="46"/>
        <v>#REF!</v>
      </c>
      <c r="G199" s="5"/>
      <c r="H199" s="5" t="e">
        <f>B199+E199</f>
        <v>#REF!</v>
      </c>
      <c r="I199" s="5"/>
      <c r="J199" s="14" t="e">
        <f t="shared" si="47"/>
        <v>#REF!</v>
      </c>
      <c r="K199" s="5"/>
      <c r="L199" s="12" t="e">
        <f t="shared" si="48"/>
        <v>#REF!</v>
      </c>
      <c r="M199" s="12"/>
      <c r="N199" s="94" t="e">
        <f t="shared" si="34"/>
        <v>#REF!</v>
      </c>
      <c r="O199" s="12"/>
      <c r="P199" s="12"/>
      <c r="Q199" s="12"/>
      <c r="R199" s="95" t="e">
        <f t="shared" si="35"/>
        <v>#REF!</v>
      </c>
      <c r="S199" s="96" t="e">
        <f t="shared" si="37"/>
        <v>#REF!</v>
      </c>
      <c r="T199" s="97" t="e">
        <f t="shared" si="36"/>
        <v>#REF!</v>
      </c>
      <c r="U199" s="74"/>
      <c r="V199" s="74"/>
    </row>
    <row r="200" spans="1:22" ht="15.75">
      <c r="A200" s="107" t="s">
        <v>32</v>
      </c>
      <c r="B200" s="101" t="e">
        <f>#REF!+A200</f>
        <v>#REF!</v>
      </c>
      <c r="C200" s="101"/>
      <c r="D200" s="100" t="e">
        <f t="shared" si="49"/>
        <v>#REF!</v>
      </c>
      <c r="E200" s="101"/>
      <c r="F200" s="100" t="e">
        <f t="shared" si="46"/>
        <v>#REF!</v>
      </c>
      <c r="G200" s="101"/>
      <c r="H200" s="101" t="e">
        <f>B200+E200</f>
        <v>#REF!</v>
      </c>
      <c r="I200" s="101"/>
      <c r="J200" s="100" t="e">
        <f t="shared" si="47"/>
        <v>#REF!</v>
      </c>
      <c r="K200" s="101"/>
      <c r="L200" s="101"/>
      <c r="M200" s="101"/>
      <c r="N200" s="125"/>
      <c r="O200" s="101"/>
      <c r="P200" s="101"/>
      <c r="Q200" s="101"/>
      <c r="R200" s="123">
        <f t="shared" si="35"/>
        <v>0</v>
      </c>
      <c r="S200" s="100"/>
      <c r="T200" s="101">
        <f t="shared" si="36"/>
        <v>0</v>
      </c>
      <c r="U200" s="74"/>
      <c r="V200" s="74"/>
    </row>
    <row r="201" spans="1:22" ht="15.75">
      <c r="A201" s="11" t="s">
        <v>13</v>
      </c>
      <c r="B201" s="12">
        <f>B202+B203</f>
        <v>729898</v>
      </c>
      <c r="C201" s="12">
        <f>C202+C203</f>
        <v>23104</v>
      </c>
      <c r="D201" s="14">
        <f t="shared" si="49"/>
        <v>0.03165373791954492</v>
      </c>
      <c r="E201" s="12">
        <f>E202</f>
        <v>0</v>
      </c>
      <c r="F201" s="14">
        <f t="shared" si="46"/>
        <v>0.03165373791954492</v>
      </c>
      <c r="G201" s="12">
        <f>G202+G203</f>
        <v>0</v>
      </c>
      <c r="H201" s="12">
        <f>H202+H203</f>
        <v>1132000</v>
      </c>
      <c r="I201" s="12">
        <f>I202+I203</f>
        <v>493129</v>
      </c>
      <c r="J201" s="14">
        <f t="shared" si="47"/>
        <v>0.4356263250883392</v>
      </c>
      <c r="K201" s="12">
        <f aca="true" t="shared" si="50" ref="K201:Q201">K202</f>
        <v>0</v>
      </c>
      <c r="L201" s="12">
        <f t="shared" si="50"/>
        <v>1312000</v>
      </c>
      <c r="M201" s="12">
        <f t="shared" si="50"/>
        <v>780233</v>
      </c>
      <c r="N201" s="94">
        <f t="shared" si="34"/>
        <v>0.5946897865853659</v>
      </c>
      <c r="O201" s="12">
        <f t="shared" si="50"/>
        <v>0</v>
      </c>
      <c r="P201" s="12">
        <f t="shared" si="50"/>
        <v>0</v>
      </c>
      <c r="Q201" s="12">
        <f t="shared" si="50"/>
        <v>0</v>
      </c>
      <c r="R201" s="95">
        <f t="shared" si="35"/>
        <v>1312000</v>
      </c>
      <c r="S201" s="98">
        <f t="shared" si="37"/>
        <v>1.6815489731913416</v>
      </c>
      <c r="T201" s="99">
        <f t="shared" si="36"/>
        <v>531767</v>
      </c>
      <c r="U201" s="74"/>
      <c r="V201" s="74"/>
    </row>
    <row r="202" spans="1:22" ht="14.25" customHeight="1">
      <c r="A202" s="10" t="s">
        <v>3</v>
      </c>
      <c r="B202" s="5">
        <v>729898</v>
      </c>
      <c r="C202" s="5">
        <v>23104</v>
      </c>
      <c r="D202" s="6">
        <f t="shared" si="49"/>
        <v>0.03165373791954492</v>
      </c>
      <c r="E202" s="5"/>
      <c r="F202" s="6">
        <f t="shared" si="46"/>
        <v>0.03165373791954492</v>
      </c>
      <c r="G202" s="5"/>
      <c r="H202" s="5">
        <v>1132000</v>
      </c>
      <c r="I202" s="5">
        <v>493129</v>
      </c>
      <c r="J202" s="6">
        <f t="shared" si="47"/>
        <v>0.4356263250883392</v>
      </c>
      <c r="K202" s="5"/>
      <c r="L202" s="5">
        <v>1312000</v>
      </c>
      <c r="M202" s="5">
        <v>780233</v>
      </c>
      <c r="N202" s="124">
        <f t="shared" si="34"/>
        <v>0.5946897865853659</v>
      </c>
      <c r="O202" s="5"/>
      <c r="P202" s="5"/>
      <c r="Q202" s="5"/>
      <c r="R202" s="122">
        <f t="shared" si="35"/>
        <v>1312000</v>
      </c>
      <c r="S202" s="96">
        <f t="shared" si="37"/>
        <v>1.6815489731913416</v>
      </c>
      <c r="T202" s="97">
        <f t="shared" si="36"/>
        <v>531767</v>
      </c>
      <c r="U202" s="74"/>
      <c r="V202" s="74"/>
    </row>
    <row r="203" spans="1:22" ht="15.75" hidden="1">
      <c r="A203" s="25" t="s">
        <v>32</v>
      </c>
      <c r="B203" s="5"/>
      <c r="C203" s="5"/>
      <c r="D203" s="6"/>
      <c r="E203" s="5"/>
      <c r="F203" s="6" t="e">
        <f t="shared" si="46"/>
        <v>#DIV/0!</v>
      </c>
      <c r="G203" s="5"/>
      <c r="H203" s="5">
        <f>B203+G203</f>
        <v>0</v>
      </c>
      <c r="I203" s="5"/>
      <c r="J203" s="14" t="e">
        <f t="shared" si="47"/>
        <v>#DIV/0!</v>
      </c>
      <c r="K203" s="5"/>
      <c r="L203" s="12">
        <f t="shared" si="48"/>
        <v>0</v>
      </c>
      <c r="M203" s="12"/>
      <c r="N203" s="94" t="e">
        <f t="shared" si="34"/>
        <v>#DIV/0!</v>
      </c>
      <c r="O203" s="12"/>
      <c r="P203" s="12"/>
      <c r="Q203" s="12"/>
      <c r="R203" s="95">
        <f t="shared" si="35"/>
        <v>0</v>
      </c>
      <c r="S203" s="98" t="e">
        <f t="shared" si="37"/>
        <v>#DIV/0!</v>
      </c>
      <c r="T203" s="99">
        <f t="shared" si="36"/>
        <v>0</v>
      </c>
      <c r="U203" s="74"/>
      <c r="V203" s="74"/>
    </row>
    <row r="204" spans="1:22" ht="15.75">
      <c r="A204" s="11" t="s">
        <v>9</v>
      </c>
      <c r="B204" s="12">
        <f>B205+B206+B207+B208</f>
        <v>23741354</v>
      </c>
      <c r="C204" s="12">
        <f>C205+C206+C207+C208</f>
        <v>16541809</v>
      </c>
      <c r="D204" s="14">
        <f>C204/B204</f>
        <v>0.696750867705355</v>
      </c>
      <c r="E204" s="12">
        <f>E205+E206+E208</f>
        <v>0</v>
      </c>
      <c r="F204" s="14">
        <f t="shared" si="46"/>
        <v>0.696750867705355</v>
      </c>
      <c r="G204" s="12">
        <f>G205+G206+G207+G208</f>
        <v>0</v>
      </c>
      <c r="H204" s="12">
        <f>H205+H206+H207+H208</f>
        <v>42600000</v>
      </c>
      <c r="I204" s="12">
        <f>I205+I206+I207+I208</f>
        <v>31786749</v>
      </c>
      <c r="J204" s="14">
        <f t="shared" si="47"/>
        <v>0.7461678169014084</v>
      </c>
      <c r="K204" s="12">
        <f>K205+K206+K207+K208</f>
        <v>0</v>
      </c>
      <c r="L204" s="12">
        <f>L205+L206+L208+L217</f>
        <v>50712028</v>
      </c>
      <c r="M204" s="12">
        <f>M205+M206+M208+M217</f>
        <v>32110800</v>
      </c>
      <c r="N204" s="94">
        <f t="shared" si="34"/>
        <v>0.6331988931698808</v>
      </c>
      <c r="O204" s="12">
        <f>O205+O206+O208+O217</f>
        <v>3350000</v>
      </c>
      <c r="P204" s="12">
        <f>P205+P206+P208+P217</f>
        <v>0</v>
      </c>
      <c r="Q204" s="12">
        <f>Q205+Q206+Q208+Q217</f>
        <v>0</v>
      </c>
      <c r="R204" s="95">
        <f t="shared" si="35"/>
        <v>54062028</v>
      </c>
      <c r="S204" s="98">
        <f t="shared" si="37"/>
        <v>1.6836088792555777</v>
      </c>
      <c r="T204" s="99">
        <f t="shared" si="36"/>
        <v>21951228</v>
      </c>
      <c r="U204" s="74"/>
      <c r="V204" s="74"/>
    </row>
    <row r="205" spans="1:22" ht="15.75">
      <c r="A205" s="10" t="s">
        <v>17</v>
      </c>
      <c r="B205" s="5">
        <v>5200000</v>
      </c>
      <c r="C205" s="5">
        <v>5200000</v>
      </c>
      <c r="D205" s="6">
        <f>C205/B205</f>
        <v>1</v>
      </c>
      <c r="E205" s="5"/>
      <c r="F205" s="6">
        <f t="shared" si="46"/>
        <v>1</v>
      </c>
      <c r="G205" s="5"/>
      <c r="H205" s="5">
        <v>6350000</v>
      </c>
      <c r="I205" s="5">
        <v>5565804</v>
      </c>
      <c r="J205" s="6">
        <f t="shared" si="47"/>
        <v>0.8765045669291338</v>
      </c>
      <c r="K205" s="5"/>
      <c r="L205" s="5">
        <v>20826000</v>
      </c>
      <c r="M205" s="5">
        <v>15759110</v>
      </c>
      <c r="N205" s="124">
        <f t="shared" si="34"/>
        <v>0.7567036396811677</v>
      </c>
      <c r="O205" s="5"/>
      <c r="P205" s="5"/>
      <c r="Q205" s="5"/>
      <c r="R205" s="122">
        <f t="shared" si="35"/>
        <v>20826000</v>
      </c>
      <c r="S205" s="96">
        <f t="shared" si="37"/>
        <v>1.3215213295674693</v>
      </c>
      <c r="T205" s="97">
        <f t="shared" si="36"/>
        <v>5066890</v>
      </c>
      <c r="U205" s="113"/>
      <c r="V205" s="74"/>
    </row>
    <row r="206" spans="1:22" ht="15.75">
      <c r="A206" s="10" t="s">
        <v>18</v>
      </c>
      <c r="B206" s="27">
        <v>9670000</v>
      </c>
      <c r="C206" s="5">
        <v>9670000</v>
      </c>
      <c r="D206" s="6">
        <f>C206/B206</f>
        <v>1</v>
      </c>
      <c r="E206" s="5"/>
      <c r="F206" s="6">
        <f t="shared" si="46"/>
        <v>1</v>
      </c>
      <c r="G206" s="5"/>
      <c r="H206" s="5">
        <v>8450000</v>
      </c>
      <c r="I206" s="5">
        <v>7615000</v>
      </c>
      <c r="J206" s="6">
        <f t="shared" si="47"/>
        <v>0.9011834319526627</v>
      </c>
      <c r="K206" s="5"/>
      <c r="L206" s="5">
        <v>6120000</v>
      </c>
      <c r="M206" s="5">
        <v>5981056</v>
      </c>
      <c r="N206" s="124">
        <f t="shared" si="34"/>
        <v>0.9772967320261438</v>
      </c>
      <c r="O206" s="97"/>
      <c r="P206" s="5"/>
      <c r="Q206" s="5"/>
      <c r="R206" s="122">
        <f t="shared" si="35"/>
        <v>6120000</v>
      </c>
      <c r="S206" s="96">
        <f t="shared" si="37"/>
        <v>1.0232306803347102</v>
      </c>
      <c r="T206" s="97">
        <f t="shared" si="36"/>
        <v>138944</v>
      </c>
      <c r="U206" s="74"/>
      <c r="V206" s="74"/>
    </row>
    <row r="207" spans="1:22" ht="0.75" customHeight="1">
      <c r="A207" s="10" t="s">
        <v>32</v>
      </c>
      <c r="B207" s="5"/>
      <c r="C207" s="5"/>
      <c r="D207" s="6"/>
      <c r="E207" s="5"/>
      <c r="F207" s="6" t="e">
        <f t="shared" si="46"/>
        <v>#DIV/0!</v>
      </c>
      <c r="G207" s="5"/>
      <c r="H207" s="5"/>
      <c r="I207" s="5">
        <v>-35238</v>
      </c>
      <c r="J207" s="6"/>
      <c r="K207" s="5"/>
      <c r="L207" s="5"/>
      <c r="M207" s="5"/>
      <c r="N207" s="124" t="e">
        <f t="shared" si="34"/>
        <v>#DIV/0!</v>
      </c>
      <c r="O207" s="5"/>
      <c r="P207" s="5"/>
      <c r="Q207" s="5"/>
      <c r="R207" s="122">
        <f t="shared" si="35"/>
        <v>0</v>
      </c>
      <c r="S207" s="96" t="e">
        <f t="shared" si="37"/>
        <v>#DIV/0!</v>
      </c>
      <c r="T207" s="97">
        <f t="shared" si="36"/>
        <v>0</v>
      </c>
      <c r="U207" s="74"/>
      <c r="V207" s="74"/>
    </row>
    <row r="208" spans="1:22" ht="15.75">
      <c r="A208" s="10" t="s">
        <v>3</v>
      </c>
      <c r="B208" s="5">
        <v>8871354</v>
      </c>
      <c r="C208" s="5">
        <v>1671809</v>
      </c>
      <c r="D208" s="6">
        <f aca="true" t="shared" si="51" ref="D208:D214">C208/B208</f>
        <v>0.18845026362379408</v>
      </c>
      <c r="E208" s="5"/>
      <c r="F208" s="6">
        <f t="shared" si="46"/>
        <v>0.18845026362379408</v>
      </c>
      <c r="G208" s="5"/>
      <c r="H208" s="5">
        <v>27800000</v>
      </c>
      <c r="I208" s="5">
        <v>18641183</v>
      </c>
      <c r="J208" s="6">
        <f aca="true" t="shared" si="52" ref="J208:J218">I208/H208</f>
        <v>0.6705461510791367</v>
      </c>
      <c r="K208" s="5"/>
      <c r="L208" s="5">
        <v>23766028</v>
      </c>
      <c r="M208" s="5">
        <v>10370634</v>
      </c>
      <c r="N208" s="124">
        <f t="shared" si="34"/>
        <v>0.4363637878403577</v>
      </c>
      <c r="O208" s="5">
        <v>3350000</v>
      </c>
      <c r="P208" s="5"/>
      <c r="Q208" s="5"/>
      <c r="R208" s="122">
        <f t="shared" si="35"/>
        <v>27116028</v>
      </c>
      <c r="S208" s="96">
        <f t="shared" si="37"/>
        <v>2.6146933736163094</v>
      </c>
      <c r="T208" s="97">
        <f t="shared" si="36"/>
        <v>16745394</v>
      </c>
      <c r="U208" s="74"/>
      <c r="V208" s="74"/>
    </row>
    <row r="209" spans="1:22" ht="0.75" customHeight="1">
      <c r="A209" s="10" t="s">
        <v>4</v>
      </c>
      <c r="B209" s="5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aca="true" t="shared" si="53" ref="H209:H217">B209+E209</f>
        <v>#REF!</v>
      </c>
      <c r="I209" s="5"/>
      <c r="J209" s="14" t="e">
        <f t="shared" si="52"/>
        <v>#REF!</v>
      </c>
      <c r="K209" s="5"/>
      <c r="L209" s="5" t="e">
        <f aca="true" t="shared" si="54" ref="L209:L216">H209/B209</f>
        <v>#REF!</v>
      </c>
      <c r="M209" s="5"/>
      <c r="N209" s="94" t="e">
        <f t="shared" si="34"/>
        <v>#REF!</v>
      </c>
      <c r="O209" s="12" t="e">
        <f>M209/L209</f>
        <v>#REF!</v>
      </c>
      <c r="P209" s="5"/>
      <c r="Q209" s="5"/>
      <c r="R209" s="95" t="e">
        <f t="shared" si="35"/>
        <v>#REF!</v>
      </c>
      <c r="S209" s="98" t="e">
        <f t="shared" si="37"/>
        <v>#REF!</v>
      </c>
      <c r="T209" s="99" t="e">
        <f t="shared" si="36"/>
        <v>#REF!</v>
      </c>
      <c r="U209" s="74"/>
      <c r="V209" s="74"/>
    </row>
    <row r="210" spans="1:22" ht="20.25" hidden="1">
      <c r="A210" s="35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aca="true" t="shared" si="55" ref="N210:N218">M210/L210</f>
        <v>#REF!</v>
      </c>
      <c r="O210" s="12" t="e">
        <f aca="true" t="shared" si="56" ref="O210:O216">M210/L210</f>
        <v>#REF!</v>
      </c>
      <c r="P210" s="5"/>
      <c r="Q210" s="5"/>
      <c r="R210" s="95" t="e">
        <f aca="true" t="shared" si="57" ref="R210:R217">L210+O210</f>
        <v>#REF!</v>
      </c>
      <c r="S210" s="98" t="e">
        <f t="shared" si="37"/>
        <v>#REF!</v>
      </c>
      <c r="T210" s="99" t="e">
        <f aca="true" t="shared" si="58" ref="T210:T218">R210-M210</f>
        <v>#REF!</v>
      </c>
      <c r="U210" s="74"/>
      <c r="V210" s="74"/>
    </row>
    <row r="211" spans="1:22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aca="true" t="shared" si="59" ref="S211:S218">R211/M211</f>
        <v>#REF!</v>
      </c>
      <c r="T211" s="99" t="e">
        <f t="shared" si="58"/>
        <v>#REF!</v>
      </c>
      <c r="U211" s="74"/>
      <c r="V211" s="74"/>
    </row>
    <row r="212" spans="1:22" ht="15.75" hidden="1">
      <c r="A212" s="36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  <c r="U212" s="74"/>
      <c r="V212" s="74"/>
    </row>
    <row r="213" spans="1:22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  <c r="U213" s="74"/>
      <c r="V213" s="74"/>
    </row>
    <row r="214" spans="1:22" ht="15.75" hidden="1">
      <c r="A214" s="10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6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t="shared" si="59"/>
        <v>#REF!</v>
      </c>
      <c r="T214" s="99" t="e">
        <f t="shared" si="58"/>
        <v>#REF!</v>
      </c>
      <c r="U214" s="74"/>
      <c r="V214" s="74"/>
    </row>
    <row r="215" spans="1:22" ht="15.75" hidden="1">
      <c r="A215" s="11" t="s">
        <v>54</v>
      </c>
      <c r="B215" s="12">
        <f>B216</f>
        <v>0</v>
      </c>
      <c r="C215" s="12">
        <f>C216</f>
        <v>0</v>
      </c>
      <c r="D215" s="14"/>
      <c r="E215" s="12">
        <f>E216</f>
        <v>0</v>
      </c>
      <c r="F215" s="6" t="e">
        <f t="shared" si="46"/>
        <v>#DIV/0!</v>
      </c>
      <c r="G215" s="12"/>
      <c r="H215" s="12">
        <f t="shared" si="53"/>
        <v>0</v>
      </c>
      <c r="I215" s="12"/>
      <c r="J215" s="14" t="e">
        <f t="shared" si="52"/>
        <v>#DIV/0!</v>
      </c>
      <c r="K215" s="12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  <c r="U215" s="74"/>
      <c r="V215" s="74"/>
    </row>
    <row r="216" spans="1:22" ht="30.75" hidden="1">
      <c r="A216" s="41" t="s">
        <v>71</v>
      </c>
      <c r="B216" s="5"/>
      <c r="C216" s="5"/>
      <c r="D216" s="6"/>
      <c r="E216" s="5"/>
      <c r="F216" s="6" t="e">
        <f t="shared" si="46"/>
        <v>#DIV/0!</v>
      </c>
      <c r="G216" s="5"/>
      <c r="H216" s="5">
        <f t="shared" si="53"/>
        <v>0</v>
      </c>
      <c r="I216" s="5"/>
      <c r="J216" s="14" t="e">
        <f t="shared" si="52"/>
        <v>#DIV/0!</v>
      </c>
      <c r="K216" s="5"/>
      <c r="L216" s="5" t="e">
        <f t="shared" si="54"/>
        <v>#DIV/0!</v>
      </c>
      <c r="M216" s="5"/>
      <c r="N216" s="94" t="e">
        <f t="shared" si="55"/>
        <v>#DIV/0!</v>
      </c>
      <c r="O216" s="12" t="e">
        <f t="shared" si="56"/>
        <v>#DIV/0!</v>
      </c>
      <c r="P216" s="5"/>
      <c r="Q216" s="5"/>
      <c r="R216" s="95" t="e">
        <f t="shared" si="57"/>
        <v>#DIV/0!</v>
      </c>
      <c r="S216" s="98" t="e">
        <f t="shared" si="59"/>
        <v>#DIV/0!</v>
      </c>
      <c r="T216" s="99" t="e">
        <f t="shared" si="58"/>
        <v>#DIV/0!</v>
      </c>
      <c r="U216" s="74"/>
      <c r="V216" s="74"/>
    </row>
    <row r="217" spans="1:22" ht="16.5" thickBot="1">
      <c r="A217" s="77" t="s">
        <v>32</v>
      </c>
      <c r="B217" s="12">
        <v>0</v>
      </c>
      <c r="C217" s="12"/>
      <c r="D217" s="14"/>
      <c r="E217" s="12"/>
      <c r="F217" s="6" t="e">
        <f t="shared" si="46"/>
        <v>#DIV/0!</v>
      </c>
      <c r="G217" s="12"/>
      <c r="H217" s="12">
        <f t="shared" si="53"/>
        <v>0</v>
      </c>
      <c r="I217" s="12"/>
      <c r="J217" s="14" t="e">
        <f t="shared" si="52"/>
        <v>#DIV/0!</v>
      </c>
      <c r="K217" s="12"/>
      <c r="L217" s="65"/>
      <c r="M217" s="65"/>
      <c r="N217" s="126"/>
      <c r="O217" s="65"/>
      <c r="P217" s="16"/>
      <c r="Q217" s="16"/>
      <c r="R217" s="123">
        <f t="shared" si="57"/>
        <v>0</v>
      </c>
      <c r="S217" s="102"/>
      <c r="T217" s="104">
        <f t="shared" si="58"/>
        <v>0</v>
      </c>
      <c r="U217" s="74"/>
      <c r="V217" s="74"/>
    </row>
    <row r="218" spans="1:22" ht="21" thickBot="1">
      <c r="A218" s="78" t="s">
        <v>1</v>
      </c>
      <c r="B218" s="86">
        <f>B81+B87+B95+B102+B109+B124+B132+B151+B179+B197+B201+B204+B215+B217</f>
        <v>224238631</v>
      </c>
      <c r="C218" s="87">
        <f>C81+C87+C95+C99+C102+C109+C124+C132+C151+C179+C197+C201+C204</f>
        <v>208553657</v>
      </c>
      <c r="D218" s="88">
        <f>C218/B218</f>
        <v>0.9300523111024522</v>
      </c>
      <c r="E218" s="87">
        <f>E81+E87+E95+E99+E102+E109+E124+E132+E151+E179+E197+E201+E204+E215+E217</f>
        <v>0</v>
      </c>
      <c r="F218" s="88">
        <f t="shared" si="46"/>
        <v>0.9300523111024522</v>
      </c>
      <c r="G218" s="87">
        <f>G81+G87+G95+G102+G109+G124+G132+G151+G179+G197+G201+G204</f>
        <v>0</v>
      </c>
      <c r="H218" s="87">
        <f>H81+H87+H95+H102+H109+H124+H132+H151+H179+H197+H201+H204</f>
        <v>275745376</v>
      </c>
      <c r="I218" s="87">
        <f>I81+I87+I95+I102+I109+I124+I132+I151+I179+I197+I201+I204</f>
        <v>229057145</v>
      </c>
      <c r="J218" s="88">
        <f t="shared" si="52"/>
        <v>0.8306835397305085</v>
      </c>
      <c r="K218" s="89">
        <f aca="true" t="shared" si="60" ref="K218:R218">K81+K87+K95+K102+K109+K124+K132+K151+K179+K197+K201+K204</f>
        <v>150000</v>
      </c>
      <c r="L218" s="80">
        <f t="shared" si="60"/>
        <v>231282228</v>
      </c>
      <c r="M218" s="80">
        <f t="shared" si="60"/>
        <v>172107785</v>
      </c>
      <c r="N218" s="103">
        <f t="shared" si="55"/>
        <v>0.7441461736523914</v>
      </c>
      <c r="O218" s="80">
        <f t="shared" si="60"/>
        <v>6840900</v>
      </c>
      <c r="P218" s="80">
        <f t="shared" si="60"/>
        <v>0</v>
      </c>
      <c r="Q218" s="80">
        <f t="shared" si="60"/>
        <v>0</v>
      </c>
      <c r="R218" s="80">
        <f t="shared" si="60"/>
        <v>238123128</v>
      </c>
      <c r="S218" s="103">
        <f t="shared" si="59"/>
        <v>1.38356976705034</v>
      </c>
      <c r="T218" s="105">
        <f t="shared" si="58"/>
        <v>66015343</v>
      </c>
      <c r="U218" s="74"/>
      <c r="V218" s="74"/>
    </row>
    <row r="219" spans="1:22" ht="15.75">
      <c r="A219" s="28"/>
      <c r="B219" s="74"/>
      <c r="C219" s="75"/>
      <c r="D219" s="75"/>
      <c r="E219" s="76"/>
      <c r="F219" s="76"/>
      <c r="G219" s="76"/>
      <c r="H219" s="75">
        <f>H76-H218</f>
        <v>0</v>
      </c>
      <c r="I219" s="75"/>
      <c r="J219" s="75"/>
      <c r="K219" s="75"/>
      <c r="L219" s="75">
        <f>L76-L218</f>
        <v>0</v>
      </c>
      <c r="M219" s="76"/>
      <c r="N219" s="76"/>
      <c r="O219" s="76"/>
      <c r="P219" s="76"/>
      <c r="Q219" s="76"/>
      <c r="R219" s="2">
        <f>R76-R218</f>
        <v>0</v>
      </c>
      <c r="S219" s="74"/>
      <c r="T219" s="74"/>
      <c r="U219" s="74"/>
      <c r="V219" s="74"/>
    </row>
    <row r="220" spans="1:18" ht="15.75">
      <c r="A220" s="68"/>
      <c r="B220" s="68"/>
      <c r="C220" s="68"/>
      <c r="D220" s="68"/>
      <c r="E220" s="68"/>
      <c r="F220" s="68"/>
      <c r="G220" s="68"/>
      <c r="H220" s="30"/>
      <c r="I220" s="30"/>
      <c r="J220" s="30"/>
      <c r="K220" s="30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148</v>
      </c>
      <c r="B221" s="2"/>
      <c r="C221" s="2"/>
      <c r="D221" s="69"/>
      <c r="E221" s="29" t="s">
        <v>83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3" t="s">
        <v>149</v>
      </c>
      <c r="B222" s="30"/>
      <c r="C222" s="69"/>
      <c r="D222" s="69"/>
      <c r="E222" s="29" t="s">
        <v>84</v>
      </c>
      <c r="F222" s="29"/>
      <c r="G222" s="29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 t="s">
        <v>180</v>
      </c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76" t="s">
        <v>181</v>
      </c>
      <c r="O225" s="67"/>
      <c r="P225" s="67"/>
      <c r="Q225" s="67"/>
      <c r="R225" s="2"/>
    </row>
    <row r="226" spans="1:18" ht="15.75">
      <c r="A226" s="28"/>
      <c r="B226" s="68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9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1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2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2"/>
    </row>
    <row r="233" spans="1:18" ht="15.75">
      <c r="A233" s="6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2021-10-22T10:37:48Z</cp:lastPrinted>
  <dcterms:created xsi:type="dcterms:W3CDTF">2007-06-25T06:06:27Z</dcterms:created>
  <dcterms:modified xsi:type="dcterms:W3CDTF">2021-11-09T08:10:34Z</dcterms:modified>
  <cp:category/>
  <cp:version/>
  <cp:contentType/>
  <cp:contentStatus/>
</cp:coreProperties>
</file>