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2\CONT EXECUTIE 2021\CONT EXECUTIE BVC LOCAL PE ANUL 2021\Anexe\"/>
    </mc:Choice>
  </mc:AlternateContent>
  <xr:revisionPtr revIDLastSave="0" documentId="13_ncr:1_{50A6587A-6C70-4B7E-8437-7DD179ECC255}" xr6:coauthVersionLast="47" xr6:coauthVersionMax="47" xr10:uidLastSave="{00000000-0000-0000-0000-000000000000}"/>
  <bookViews>
    <workbookView xWindow="0" yWindow="0" windowWidth="28800" windowHeight="15600" xr2:uid="{DC2A325D-35AA-4295-A559-DBF924111464}"/>
  </bookViews>
  <sheets>
    <sheet name="Anexa nr. 2" sheetId="1" r:id="rId1"/>
  </sheets>
  <externalReferences>
    <externalReference r:id="rId2"/>
  </externalReferences>
  <definedNames>
    <definedName name="_xlnm.Database">#REF!</definedName>
    <definedName name="_xlnm.Print_Area" localSheetId="0">'Anexa nr. 2'!$A$1:$K$387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1" i="1" l="1"/>
  <c r="J380" i="1"/>
  <c r="J379" i="1"/>
  <c r="J378" i="1"/>
  <c r="J377" i="1"/>
  <c r="K376" i="1"/>
  <c r="I376" i="1"/>
  <c r="H376" i="1"/>
  <c r="G376" i="1"/>
  <c r="F376" i="1"/>
  <c r="E376" i="1"/>
  <c r="D376" i="1"/>
  <c r="H375" i="1"/>
  <c r="J375" i="1" s="1"/>
  <c r="D375" i="1"/>
  <c r="D128" i="1" s="1"/>
  <c r="C375" i="1"/>
  <c r="C128" i="1" s="1"/>
  <c r="J374" i="1"/>
  <c r="H374" i="1"/>
  <c r="K373" i="1"/>
  <c r="I373" i="1"/>
  <c r="G373" i="1"/>
  <c r="F373" i="1"/>
  <c r="E373" i="1"/>
  <c r="D373" i="1"/>
  <c r="J372" i="1"/>
  <c r="H372" i="1"/>
  <c r="D372" i="1"/>
  <c r="C372" i="1"/>
  <c r="K371" i="1"/>
  <c r="K369" i="1" s="1"/>
  <c r="I371" i="1"/>
  <c r="G371" i="1"/>
  <c r="H371" i="1" s="1"/>
  <c r="F371" i="1"/>
  <c r="E371" i="1"/>
  <c r="G370" i="1"/>
  <c r="G123" i="1" s="1"/>
  <c r="F370" i="1"/>
  <c r="D370" i="1" s="1"/>
  <c r="D123" i="1" s="1"/>
  <c r="E370" i="1"/>
  <c r="I369" i="1"/>
  <c r="F369" i="1"/>
  <c r="E369" i="1"/>
  <c r="J367" i="1"/>
  <c r="H367" i="1"/>
  <c r="J366" i="1"/>
  <c r="H366" i="1"/>
  <c r="J365" i="1"/>
  <c r="H365" i="1"/>
  <c r="H364" i="1" s="1"/>
  <c r="K364" i="1"/>
  <c r="K363" i="1" s="1"/>
  <c r="I364" i="1"/>
  <c r="G364" i="1"/>
  <c r="F364" i="1"/>
  <c r="E364" i="1"/>
  <c r="E363" i="1" s="1"/>
  <c r="D364" i="1"/>
  <c r="I363" i="1"/>
  <c r="G363" i="1"/>
  <c r="F363" i="1"/>
  <c r="D363" i="1"/>
  <c r="J362" i="1"/>
  <c r="J361" i="1"/>
  <c r="J360" i="1"/>
  <c r="K359" i="1"/>
  <c r="I359" i="1"/>
  <c r="H359" i="1"/>
  <c r="G359" i="1"/>
  <c r="F359" i="1"/>
  <c r="E359" i="1"/>
  <c r="D359" i="1"/>
  <c r="J358" i="1"/>
  <c r="J357" i="1"/>
  <c r="J356" i="1"/>
  <c r="J355" i="1"/>
  <c r="K354" i="1"/>
  <c r="I354" i="1"/>
  <c r="I353" i="1" s="1"/>
  <c r="H354" i="1"/>
  <c r="H353" i="1" s="1"/>
  <c r="G354" i="1"/>
  <c r="F354" i="1"/>
  <c r="E354" i="1"/>
  <c r="E353" i="1" s="1"/>
  <c r="D354" i="1"/>
  <c r="D353" i="1" s="1"/>
  <c r="K353" i="1"/>
  <c r="G353" i="1"/>
  <c r="J351" i="1"/>
  <c r="H351" i="1"/>
  <c r="J350" i="1"/>
  <c r="H350" i="1"/>
  <c r="H103" i="1" s="1"/>
  <c r="J349" i="1"/>
  <c r="J102" i="1" s="1"/>
  <c r="H349" i="1"/>
  <c r="H348" i="1" s="1"/>
  <c r="K348" i="1"/>
  <c r="K346" i="1" s="1"/>
  <c r="I348" i="1"/>
  <c r="G348" i="1"/>
  <c r="F348" i="1"/>
  <c r="F346" i="1" s="1"/>
  <c r="E348" i="1"/>
  <c r="D348" i="1"/>
  <c r="J347" i="1"/>
  <c r="J100" i="1" s="1"/>
  <c r="I347" i="1"/>
  <c r="H347" i="1"/>
  <c r="H100" i="1" s="1"/>
  <c r="D347" i="1"/>
  <c r="D100" i="1" s="1"/>
  <c r="C347" i="1"/>
  <c r="E346" i="1"/>
  <c r="K345" i="1"/>
  <c r="K98" i="1" s="1"/>
  <c r="I345" i="1"/>
  <c r="G345" i="1"/>
  <c r="H345" i="1" s="1"/>
  <c r="F345" i="1"/>
  <c r="E345" i="1"/>
  <c r="E98" i="1" s="1"/>
  <c r="J344" i="1"/>
  <c r="J97" i="1" s="1"/>
  <c r="H344" i="1"/>
  <c r="D344" i="1"/>
  <c r="C344" i="1"/>
  <c r="J343" i="1"/>
  <c r="H343" i="1"/>
  <c r="D343" i="1"/>
  <c r="D96" i="1" s="1"/>
  <c r="C343" i="1"/>
  <c r="J342" i="1"/>
  <c r="H342" i="1"/>
  <c r="D342" i="1"/>
  <c r="C342" i="1"/>
  <c r="C95" i="1" s="1"/>
  <c r="K341" i="1"/>
  <c r="K340" i="1" s="1"/>
  <c r="I341" i="1"/>
  <c r="I94" i="1" s="1"/>
  <c r="G341" i="1"/>
  <c r="H341" i="1" s="1"/>
  <c r="F341" i="1"/>
  <c r="E341" i="1"/>
  <c r="E94" i="1" s="1"/>
  <c r="C341" i="1"/>
  <c r="C94" i="1" s="1"/>
  <c r="I340" i="1"/>
  <c r="K339" i="1"/>
  <c r="K337" i="1" s="1"/>
  <c r="J339" i="1"/>
  <c r="J337" i="1" s="1"/>
  <c r="I339" i="1"/>
  <c r="I92" i="1" s="1"/>
  <c r="H339" i="1"/>
  <c r="H92" i="1" s="1"/>
  <c r="G339" i="1"/>
  <c r="F339" i="1"/>
  <c r="D339" i="1" s="1"/>
  <c r="D92" i="1" s="1"/>
  <c r="E339" i="1"/>
  <c r="C339" i="1" s="1"/>
  <c r="C92" i="1" s="1"/>
  <c r="C90" i="1" s="1"/>
  <c r="J338" i="1"/>
  <c r="H338" i="1"/>
  <c r="G337" i="1"/>
  <c r="K334" i="1"/>
  <c r="I334" i="1"/>
  <c r="G334" i="1"/>
  <c r="F334" i="1"/>
  <c r="E334" i="1"/>
  <c r="J333" i="1"/>
  <c r="J331" i="1" s="1"/>
  <c r="H333" i="1"/>
  <c r="C333" i="1"/>
  <c r="C85" i="1" s="1"/>
  <c r="J332" i="1"/>
  <c r="H332" i="1"/>
  <c r="C332" i="1"/>
  <c r="C84" i="1" s="1"/>
  <c r="K331" i="1"/>
  <c r="I331" i="1"/>
  <c r="G331" i="1"/>
  <c r="F331" i="1"/>
  <c r="E331" i="1"/>
  <c r="D331" i="1"/>
  <c r="J330" i="1"/>
  <c r="H330" i="1"/>
  <c r="C330" i="1"/>
  <c r="J329" i="1"/>
  <c r="H329" i="1"/>
  <c r="H81" i="1" s="1"/>
  <c r="C329" i="1"/>
  <c r="C81" i="1" s="1"/>
  <c r="J328" i="1"/>
  <c r="H328" i="1"/>
  <c r="C328" i="1"/>
  <c r="C80" i="1" s="1"/>
  <c r="J327" i="1"/>
  <c r="H327" i="1"/>
  <c r="H79" i="1" s="1"/>
  <c r="C327" i="1"/>
  <c r="C79" i="1" s="1"/>
  <c r="J326" i="1"/>
  <c r="H326" i="1"/>
  <c r="C326" i="1"/>
  <c r="K325" i="1"/>
  <c r="I325" i="1"/>
  <c r="G325" i="1"/>
  <c r="G323" i="1" s="1"/>
  <c r="F325" i="1"/>
  <c r="E325" i="1"/>
  <c r="D325" i="1"/>
  <c r="I324" i="1"/>
  <c r="I76" i="1" s="1"/>
  <c r="H324" i="1"/>
  <c r="D324" i="1"/>
  <c r="D76" i="1" s="1"/>
  <c r="C324" i="1"/>
  <c r="K322" i="1"/>
  <c r="I322" i="1"/>
  <c r="G322" i="1"/>
  <c r="H322" i="1" s="1"/>
  <c r="F322" i="1"/>
  <c r="D322" i="1" s="1"/>
  <c r="D74" i="1" s="1"/>
  <c r="E322" i="1"/>
  <c r="E74" i="1" s="1"/>
  <c r="J321" i="1"/>
  <c r="H321" i="1"/>
  <c r="D321" i="1"/>
  <c r="C321" i="1" s="1"/>
  <c r="C73" i="1" s="1"/>
  <c r="I320" i="1"/>
  <c r="I317" i="1" s="1"/>
  <c r="H320" i="1"/>
  <c r="H72" i="1" s="1"/>
  <c r="D320" i="1"/>
  <c r="C320" i="1" s="1"/>
  <c r="J319" i="1"/>
  <c r="H319" i="1"/>
  <c r="H71" i="1" s="1"/>
  <c r="C319" i="1"/>
  <c r="C71" i="1" s="1"/>
  <c r="H318" i="1"/>
  <c r="H70" i="1" s="1"/>
  <c r="D318" i="1"/>
  <c r="C318" i="1" s="1"/>
  <c r="K317" i="1"/>
  <c r="G317" i="1"/>
  <c r="F317" i="1"/>
  <c r="E317" i="1"/>
  <c r="J316" i="1"/>
  <c r="H316" i="1"/>
  <c r="C316" i="1"/>
  <c r="C68" i="1" s="1"/>
  <c r="J315" i="1"/>
  <c r="H315" i="1"/>
  <c r="H67" i="1" s="1"/>
  <c r="C315" i="1"/>
  <c r="C67" i="1" s="1"/>
  <c r="J314" i="1"/>
  <c r="H314" i="1"/>
  <c r="C314" i="1"/>
  <c r="J313" i="1"/>
  <c r="H313" i="1"/>
  <c r="H65" i="1" s="1"/>
  <c r="C313" i="1"/>
  <c r="I312" i="1"/>
  <c r="I64" i="1" s="1"/>
  <c r="H312" i="1"/>
  <c r="J311" i="1"/>
  <c r="H311" i="1"/>
  <c r="C311" i="1"/>
  <c r="K310" i="1"/>
  <c r="K62" i="1" s="1"/>
  <c r="J310" i="1"/>
  <c r="J62" i="1" s="1"/>
  <c r="H310" i="1"/>
  <c r="D310" i="1"/>
  <c r="C310" i="1"/>
  <c r="J309" i="1"/>
  <c r="H309" i="1"/>
  <c r="H61" i="1" s="1"/>
  <c r="C309" i="1"/>
  <c r="J308" i="1"/>
  <c r="H308" i="1"/>
  <c r="H60" i="1" s="1"/>
  <c r="C308" i="1"/>
  <c r="G307" i="1"/>
  <c r="F307" i="1"/>
  <c r="E307" i="1"/>
  <c r="D307" i="1"/>
  <c r="H305" i="1"/>
  <c r="H304" i="1" s="1"/>
  <c r="C305" i="1"/>
  <c r="K304" i="1"/>
  <c r="J304" i="1"/>
  <c r="I304" i="1"/>
  <c r="G304" i="1"/>
  <c r="F304" i="1"/>
  <c r="E304" i="1"/>
  <c r="D304" i="1"/>
  <c r="C304" i="1" s="1"/>
  <c r="J303" i="1"/>
  <c r="H303" i="1"/>
  <c r="D303" i="1"/>
  <c r="C303" i="1"/>
  <c r="C55" i="1" s="1"/>
  <c r="J302" i="1"/>
  <c r="J300" i="1" s="1"/>
  <c r="J299" i="1" s="1"/>
  <c r="H302" i="1"/>
  <c r="H300" i="1" s="1"/>
  <c r="C302" i="1"/>
  <c r="J301" i="1"/>
  <c r="H301" i="1"/>
  <c r="C301" i="1"/>
  <c r="C53" i="1" s="1"/>
  <c r="K300" i="1"/>
  <c r="I300" i="1"/>
  <c r="G300" i="1"/>
  <c r="F300" i="1"/>
  <c r="E300" i="1"/>
  <c r="D300" i="1"/>
  <c r="G299" i="1"/>
  <c r="K298" i="1"/>
  <c r="J298" i="1"/>
  <c r="I298" i="1"/>
  <c r="H298" i="1"/>
  <c r="G298" i="1"/>
  <c r="F298" i="1"/>
  <c r="D298" i="1" s="1"/>
  <c r="D50" i="1" s="1"/>
  <c r="C298" i="1"/>
  <c r="J297" i="1"/>
  <c r="H297" i="1"/>
  <c r="C297" i="1"/>
  <c r="J296" i="1"/>
  <c r="H296" i="1"/>
  <c r="C296" i="1"/>
  <c r="K295" i="1"/>
  <c r="I295" i="1"/>
  <c r="G295" i="1"/>
  <c r="F295" i="1"/>
  <c r="E295" i="1"/>
  <c r="D295" i="1"/>
  <c r="C295" i="1" s="1"/>
  <c r="J294" i="1"/>
  <c r="J46" i="1" s="1"/>
  <c r="J45" i="1" s="1"/>
  <c r="C294" i="1"/>
  <c r="C46" i="1" s="1"/>
  <c r="C45" i="1" s="1"/>
  <c r="K293" i="1"/>
  <c r="I293" i="1"/>
  <c r="H293" i="1"/>
  <c r="G293" i="1"/>
  <c r="F293" i="1"/>
  <c r="E293" i="1"/>
  <c r="D293" i="1"/>
  <c r="C293" i="1" s="1"/>
  <c r="J292" i="1"/>
  <c r="H292" i="1"/>
  <c r="C292" i="1"/>
  <c r="J291" i="1"/>
  <c r="H291" i="1"/>
  <c r="C291" i="1"/>
  <c r="K290" i="1"/>
  <c r="J290" i="1"/>
  <c r="J288" i="1" s="1"/>
  <c r="I290" i="1"/>
  <c r="H290" i="1"/>
  <c r="G290" i="1"/>
  <c r="F290" i="1"/>
  <c r="D290" i="1" s="1"/>
  <c r="D42" i="1" s="1"/>
  <c r="C290" i="1"/>
  <c r="C42" i="1" s="1"/>
  <c r="K289" i="1"/>
  <c r="J289" i="1"/>
  <c r="I289" i="1"/>
  <c r="I288" i="1" s="1"/>
  <c r="H289" i="1"/>
  <c r="G289" i="1"/>
  <c r="F289" i="1"/>
  <c r="C289" i="1"/>
  <c r="E288" i="1"/>
  <c r="K287" i="1"/>
  <c r="C287" i="1"/>
  <c r="C39" i="1" s="1"/>
  <c r="K286" i="1"/>
  <c r="J286" i="1"/>
  <c r="I286" i="1"/>
  <c r="I285" i="1" s="1"/>
  <c r="H286" i="1"/>
  <c r="G286" i="1"/>
  <c r="G285" i="1" s="1"/>
  <c r="F286" i="1"/>
  <c r="F285" i="1" s="1"/>
  <c r="C286" i="1"/>
  <c r="C38" i="1" s="1"/>
  <c r="J285" i="1"/>
  <c r="E285" i="1"/>
  <c r="K282" i="1"/>
  <c r="K279" i="1" s="1"/>
  <c r="K278" i="1" s="1"/>
  <c r="J282" i="1"/>
  <c r="J34" i="1" s="1"/>
  <c r="H282" i="1"/>
  <c r="D282" i="1"/>
  <c r="C282" i="1"/>
  <c r="K281" i="1"/>
  <c r="I281" i="1"/>
  <c r="I33" i="1" s="1"/>
  <c r="H281" i="1"/>
  <c r="D281" i="1"/>
  <c r="C281" i="1"/>
  <c r="C33" i="1" s="1"/>
  <c r="I280" i="1"/>
  <c r="J280" i="1" s="1"/>
  <c r="H280" i="1"/>
  <c r="D280" i="1"/>
  <c r="D32" i="1" s="1"/>
  <c r="C280" i="1"/>
  <c r="G279" i="1"/>
  <c r="F279" i="1"/>
  <c r="E279" i="1"/>
  <c r="E278" i="1" s="1"/>
  <c r="E275" i="1" s="1"/>
  <c r="D279" i="1"/>
  <c r="D278" i="1" s="1"/>
  <c r="J277" i="1"/>
  <c r="J276" i="1" s="1"/>
  <c r="K276" i="1"/>
  <c r="I276" i="1"/>
  <c r="H276" i="1"/>
  <c r="G276" i="1"/>
  <c r="F276" i="1"/>
  <c r="E276" i="1"/>
  <c r="D276" i="1"/>
  <c r="J274" i="1"/>
  <c r="C274" i="1"/>
  <c r="C20" i="1" s="1"/>
  <c r="I273" i="1"/>
  <c r="J273" i="1" s="1"/>
  <c r="J19" i="1" s="1"/>
  <c r="D273" i="1"/>
  <c r="D19" i="1" s="1"/>
  <c r="J272" i="1"/>
  <c r="C272" i="1"/>
  <c r="C18" i="1" s="1"/>
  <c r="J271" i="1"/>
  <c r="J270" i="1"/>
  <c r="J16" i="1" s="1"/>
  <c r="K269" i="1"/>
  <c r="H269" i="1"/>
  <c r="G269" i="1"/>
  <c r="F269" i="1"/>
  <c r="E269" i="1"/>
  <c r="K268" i="1"/>
  <c r="K267" i="1" s="1"/>
  <c r="K266" i="1" s="1"/>
  <c r="I268" i="1"/>
  <c r="I14" i="1" s="1"/>
  <c r="I13" i="1" s="1"/>
  <c r="I12" i="1" s="1"/>
  <c r="G268" i="1"/>
  <c r="F268" i="1"/>
  <c r="E268" i="1"/>
  <c r="C268" i="1" s="1"/>
  <c r="C14" i="1" s="1"/>
  <c r="C13" i="1" s="1"/>
  <c r="C12" i="1" s="1"/>
  <c r="J267" i="1"/>
  <c r="J260" i="1"/>
  <c r="H260" i="1"/>
  <c r="H134" i="1" s="1"/>
  <c r="J259" i="1"/>
  <c r="H259" i="1"/>
  <c r="J258" i="1"/>
  <c r="H258" i="1"/>
  <c r="H132" i="1" s="1"/>
  <c r="J257" i="1"/>
  <c r="H257" i="1"/>
  <c r="H131" i="1" s="1"/>
  <c r="J256" i="1"/>
  <c r="H256" i="1"/>
  <c r="H130" i="1" s="1"/>
  <c r="K255" i="1"/>
  <c r="I255" i="1"/>
  <c r="G255" i="1"/>
  <c r="F255" i="1"/>
  <c r="E255" i="1"/>
  <c r="D255" i="1"/>
  <c r="J254" i="1"/>
  <c r="J128" i="1" s="1"/>
  <c r="H254" i="1"/>
  <c r="H128" i="1" s="1"/>
  <c r="J253" i="1"/>
  <c r="J252" i="1" s="1"/>
  <c r="H253" i="1"/>
  <c r="K252" i="1"/>
  <c r="I252" i="1"/>
  <c r="G252" i="1"/>
  <c r="F252" i="1"/>
  <c r="E252" i="1"/>
  <c r="D252" i="1"/>
  <c r="J251" i="1"/>
  <c r="H251" i="1"/>
  <c r="J250" i="1"/>
  <c r="H250" i="1"/>
  <c r="H124" i="1" s="1"/>
  <c r="J249" i="1"/>
  <c r="K248" i="1"/>
  <c r="I248" i="1"/>
  <c r="H248" i="1"/>
  <c r="G248" i="1"/>
  <c r="F248" i="1"/>
  <c r="E248" i="1"/>
  <c r="D248" i="1"/>
  <c r="D247" i="1" s="1"/>
  <c r="J246" i="1"/>
  <c r="H246" i="1"/>
  <c r="J245" i="1"/>
  <c r="H245" i="1"/>
  <c r="H119" i="1" s="1"/>
  <c r="I244" i="1"/>
  <c r="I243" i="1" s="1"/>
  <c r="I242" i="1" s="1"/>
  <c r="H244" i="1"/>
  <c r="K243" i="1"/>
  <c r="K242" i="1" s="1"/>
  <c r="G243" i="1"/>
  <c r="G242" i="1" s="1"/>
  <c r="F243" i="1"/>
  <c r="F242" i="1" s="1"/>
  <c r="E243" i="1"/>
  <c r="D243" i="1"/>
  <c r="D242" i="1" s="1"/>
  <c r="E242" i="1"/>
  <c r="J241" i="1"/>
  <c r="J115" i="1" s="1"/>
  <c r="J240" i="1"/>
  <c r="J239" i="1"/>
  <c r="K238" i="1"/>
  <c r="I238" i="1"/>
  <c r="H238" i="1"/>
  <c r="G238" i="1"/>
  <c r="F238" i="1"/>
  <c r="E238" i="1"/>
  <c r="D238" i="1"/>
  <c r="J237" i="1"/>
  <c r="J236" i="1"/>
  <c r="J110" i="1" s="1"/>
  <c r="J235" i="1"/>
  <c r="J234" i="1"/>
  <c r="K233" i="1"/>
  <c r="I233" i="1"/>
  <c r="H233" i="1"/>
  <c r="G233" i="1"/>
  <c r="G232" i="1" s="1"/>
  <c r="F233" i="1"/>
  <c r="E233" i="1"/>
  <c r="E232" i="1" s="1"/>
  <c r="D233" i="1"/>
  <c r="I232" i="1"/>
  <c r="F232" i="1"/>
  <c r="J230" i="1"/>
  <c r="J229" i="1"/>
  <c r="J228" i="1"/>
  <c r="H228" i="1"/>
  <c r="K227" i="1"/>
  <c r="I227" i="1"/>
  <c r="I225" i="1" s="1"/>
  <c r="G227" i="1"/>
  <c r="F227" i="1"/>
  <c r="E227" i="1"/>
  <c r="D227" i="1"/>
  <c r="J226" i="1"/>
  <c r="K225" i="1"/>
  <c r="G225" i="1"/>
  <c r="E225" i="1"/>
  <c r="J224" i="1"/>
  <c r="H224" i="1"/>
  <c r="J223" i="1"/>
  <c r="J222" i="1"/>
  <c r="H222" i="1"/>
  <c r="H96" i="1" s="1"/>
  <c r="J221" i="1"/>
  <c r="J220" i="1"/>
  <c r="H220" i="1"/>
  <c r="H219" i="1" s="1"/>
  <c r="K219" i="1"/>
  <c r="I219" i="1"/>
  <c r="G219" i="1"/>
  <c r="F219" i="1"/>
  <c r="E219" i="1"/>
  <c r="D219" i="1"/>
  <c r="J218" i="1"/>
  <c r="J217" i="1"/>
  <c r="J216" i="1" s="1"/>
  <c r="K216" i="1"/>
  <c r="K215" i="1" s="1"/>
  <c r="I216" i="1"/>
  <c r="H216" i="1"/>
  <c r="G216" i="1"/>
  <c r="F216" i="1"/>
  <c r="E216" i="1"/>
  <c r="D216" i="1"/>
  <c r="K213" i="1"/>
  <c r="I213" i="1"/>
  <c r="G213" i="1"/>
  <c r="H213" i="1" s="1"/>
  <c r="F213" i="1"/>
  <c r="F87" i="1" s="1"/>
  <c r="E213" i="1"/>
  <c r="J212" i="1"/>
  <c r="K211" i="1"/>
  <c r="K210" i="1" s="1"/>
  <c r="I211" i="1"/>
  <c r="G211" i="1"/>
  <c r="G84" i="1" s="1"/>
  <c r="F211" i="1"/>
  <c r="F210" i="1" s="1"/>
  <c r="E211" i="1"/>
  <c r="E210" i="1" s="1"/>
  <c r="D210" i="1"/>
  <c r="K209" i="1"/>
  <c r="J209" i="1"/>
  <c r="J82" i="1" s="1"/>
  <c r="H208" i="1"/>
  <c r="J207" i="1"/>
  <c r="I206" i="1"/>
  <c r="J206" i="1" s="1"/>
  <c r="J79" i="1" s="1"/>
  <c r="K205" i="1"/>
  <c r="K78" i="1" s="1"/>
  <c r="K77" i="1" s="1"/>
  <c r="I205" i="1"/>
  <c r="I204" i="1" s="1"/>
  <c r="G205" i="1"/>
  <c r="J205" i="1" s="1"/>
  <c r="F205" i="1"/>
  <c r="F204" i="1" s="1"/>
  <c r="E205" i="1"/>
  <c r="E78" i="1" s="1"/>
  <c r="E77" i="1" s="1"/>
  <c r="K204" i="1"/>
  <c r="D204" i="1"/>
  <c r="J203" i="1"/>
  <c r="I201" i="1"/>
  <c r="I74" i="1" s="1"/>
  <c r="H201" i="1"/>
  <c r="J200" i="1"/>
  <c r="J199" i="1"/>
  <c r="H199" i="1"/>
  <c r="J198" i="1"/>
  <c r="J197" i="1"/>
  <c r="J70" i="1" s="1"/>
  <c r="H197" i="1"/>
  <c r="K196" i="1"/>
  <c r="I196" i="1"/>
  <c r="G196" i="1"/>
  <c r="F196" i="1"/>
  <c r="E196" i="1"/>
  <c r="D196" i="1"/>
  <c r="J195" i="1"/>
  <c r="H195" i="1"/>
  <c r="J194" i="1"/>
  <c r="J193" i="1"/>
  <c r="J192" i="1"/>
  <c r="J191" i="1"/>
  <c r="H191" i="1"/>
  <c r="J190" i="1"/>
  <c r="J63" i="1" s="1"/>
  <c r="J189" i="1"/>
  <c r="H189" i="1"/>
  <c r="J188" i="1"/>
  <c r="J187" i="1"/>
  <c r="J60" i="1" s="1"/>
  <c r="K186" i="1"/>
  <c r="K185" i="1" s="1"/>
  <c r="I186" i="1"/>
  <c r="G186" i="1"/>
  <c r="F186" i="1"/>
  <c r="F185" i="1" s="1"/>
  <c r="E186" i="1"/>
  <c r="E185" i="1" s="1"/>
  <c r="D186" i="1"/>
  <c r="D185" i="1" s="1"/>
  <c r="G185" i="1"/>
  <c r="H184" i="1"/>
  <c r="H57" i="1" s="1"/>
  <c r="H56" i="1" s="1"/>
  <c r="K183" i="1"/>
  <c r="J183" i="1"/>
  <c r="I183" i="1"/>
  <c r="G183" i="1"/>
  <c r="F183" i="1"/>
  <c r="E183" i="1"/>
  <c r="D183" i="1"/>
  <c r="I182" i="1"/>
  <c r="I55" i="1" s="1"/>
  <c r="G182" i="1"/>
  <c r="J181" i="1"/>
  <c r="J180" i="1"/>
  <c r="K179" i="1"/>
  <c r="I179" i="1"/>
  <c r="H179" i="1"/>
  <c r="G179" i="1"/>
  <c r="F179" i="1"/>
  <c r="E179" i="1"/>
  <c r="D179" i="1"/>
  <c r="K177" i="1"/>
  <c r="K50" i="1" s="1"/>
  <c r="J177" i="1"/>
  <c r="I177" i="1"/>
  <c r="H177" i="1"/>
  <c r="H50" i="1" s="1"/>
  <c r="G177" i="1"/>
  <c r="G50" i="1" s="1"/>
  <c r="F177" i="1"/>
  <c r="K176" i="1"/>
  <c r="K49" i="1" s="1"/>
  <c r="J176" i="1"/>
  <c r="J49" i="1" s="1"/>
  <c r="I176" i="1"/>
  <c r="I49" i="1" s="1"/>
  <c r="H176" i="1"/>
  <c r="H49" i="1" s="1"/>
  <c r="G176" i="1"/>
  <c r="G49" i="1" s="1"/>
  <c r="F176" i="1"/>
  <c r="E176" i="1"/>
  <c r="E49" i="1" s="1"/>
  <c r="K175" i="1"/>
  <c r="K48" i="1" s="1"/>
  <c r="J175" i="1"/>
  <c r="I175" i="1"/>
  <c r="I48" i="1" s="1"/>
  <c r="H175" i="1"/>
  <c r="G175" i="1"/>
  <c r="F175" i="1"/>
  <c r="F48" i="1" s="1"/>
  <c r="E175" i="1"/>
  <c r="E48" i="1" s="1"/>
  <c r="K174" i="1"/>
  <c r="J174" i="1"/>
  <c r="I174" i="1"/>
  <c r="H174" i="1"/>
  <c r="G174" i="1"/>
  <c r="F174" i="1"/>
  <c r="E174" i="1"/>
  <c r="D174" i="1"/>
  <c r="K173" i="1"/>
  <c r="J173" i="1"/>
  <c r="I173" i="1"/>
  <c r="I46" i="1" s="1"/>
  <c r="I45" i="1" s="1"/>
  <c r="H173" i="1"/>
  <c r="H46" i="1" s="1"/>
  <c r="H45" i="1" s="1"/>
  <c r="G173" i="1"/>
  <c r="G46" i="1" s="1"/>
  <c r="G45" i="1" s="1"/>
  <c r="F173" i="1"/>
  <c r="F46" i="1" s="1"/>
  <c r="F45" i="1" s="1"/>
  <c r="E173" i="1"/>
  <c r="E46" i="1" s="1"/>
  <c r="K172" i="1"/>
  <c r="J172" i="1"/>
  <c r="I172" i="1"/>
  <c r="H172" i="1"/>
  <c r="G172" i="1"/>
  <c r="F172" i="1"/>
  <c r="E172" i="1"/>
  <c r="D172" i="1"/>
  <c r="K171" i="1"/>
  <c r="K44" i="1" s="1"/>
  <c r="J171" i="1"/>
  <c r="I171" i="1"/>
  <c r="I44" i="1" s="1"/>
  <c r="H171" i="1"/>
  <c r="H44" i="1" s="1"/>
  <c r="G171" i="1"/>
  <c r="F171" i="1"/>
  <c r="F44" i="1" s="1"/>
  <c r="E171" i="1"/>
  <c r="E44" i="1" s="1"/>
  <c r="K170" i="1"/>
  <c r="K43" i="1" s="1"/>
  <c r="J170" i="1"/>
  <c r="I170" i="1"/>
  <c r="I43" i="1" s="1"/>
  <c r="H170" i="1"/>
  <c r="G170" i="1"/>
  <c r="G43" i="1" s="1"/>
  <c r="F170" i="1"/>
  <c r="F43" i="1" s="1"/>
  <c r="E170" i="1"/>
  <c r="K169" i="1"/>
  <c r="J169" i="1"/>
  <c r="I169" i="1"/>
  <c r="H169" i="1"/>
  <c r="G169" i="1"/>
  <c r="F169" i="1"/>
  <c r="E169" i="1"/>
  <c r="E42" i="1" s="1"/>
  <c r="K168" i="1"/>
  <c r="J168" i="1"/>
  <c r="I168" i="1"/>
  <c r="H168" i="1"/>
  <c r="G168" i="1"/>
  <c r="F168" i="1"/>
  <c r="E168" i="1"/>
  <c r="E41" i="1" s="1"/>
  <c r="K167" i="1"/>
  <c r="J167" i="1"/>
  <c r="I167" i="1"/>
  <c r="H167" i="1"/>
  <c r="G167" i="1"/>
  <c r="F167" i="1"/>
  <c r="E167" i="1"/>
  <c r="D167" i="1"/>
  <c r="K166" i="1"/>
  <c r="J166" i="1"/>
  <c r="I166" i="1"/>
  <c r="I39" i="1" s="1"/>
  <c r="H166" i="1"/>
  <c r="H39" i="1" s="1"/>
  <c r="G166" i="1"/>
  <c r="F166" i="1"/>
  <c r="F39" i="1" s="1"/>
  <c r="E166" i="1"/>
  <c r="E39" i="1" s="1"/>
  <c r="K165" i="1"/>
  <c r="J165" i="1"/>
  <c r="I165" i="1"/>
  <c r="H165" i="1"/>
  <c r="G165" i="1"/>
  <c r="F165" i="1"/>
  <c r="E165" i="1"/>
  <c r="D164" i="1"/>
  <c r="J161" i="1"/>
  <c r="J160" i="1"/>
  <c r="H160" i="1"/>
  <c r="I159" i="1"/>
  <c r="I158" i="1" s="1"/>
  <c r="I157" i="1" s="1"/>
  <c r="I154" i="1" s="1"/>
  <c r="G159" i="1"/>
  <c r="G158" i="1" s="1"/>
  <c r="K158" i="1"/>
  <c r="F158" i="1"/>
  <c r="E158" i="1"/>
  <c r="E157" i="1" s="1"/>
  <c r="D158" i="1"/>
  <c r="D157" i="1" s="1"/>
  <c r="J156" i="1"/>
  <c r="J155" i="1" s="1"/>
  <c r="K155" i="1"/>
  <c r="I155" i="1"/>
  <c r="H155" i="1"/>
  <c r="G155" i="1"/>
  <c r="F155" i="1"/>
  <c r="E155" i="1"/>
  <c r="D155" i="1"/>
  <c r="J153" i="1"/>
  <c r="J152" i="1"/>
  <c r="J151" i="1"/>
  <c r="K150" i="1"/>
  <c r="I150" i="1"/>
  <c r="H150" i="1"/>
  <c r="G150" i="1"/>
  <c r="F150" i="1"/>
  <c r="E150" i="1"/>
  <c r="D150" i="1"/>
  <c r="J149" i="1"/>
  <c r="H149" i="1"/>
  <c r="J148" i="1"/>
  <c r="H148" i="1"/>
  <c r="H20" i="1" s="1"/>
  <c r="H147" i="1"/>
  <c r="H143" i="1" s="1"/>
  <c r="J146" i="1"/>
  <c r="J145" i="1"/>
  <c r="J144" i="1"/>
  <c r="I144" i="1"/>
  <c r="K143" i="1"/>
  <c r="J143" i="1"/>
  <c r="I143" i="1"/>
  <c r="G143" i="1"/>
  <c r="F143" i="1"/>
  <c r="E143" i="1"/>
  <c r="D143" i="1"/>
  <c r="H142" i="1"/>
  <c r="K141" i="1"/>
  <c r="K140" i="1" s="1"/>
  <c r="J141" i="1"/>
  <c r="I141" i="1"/>
  <c r="G141" i="1"/>
  <c r="F141" i="1"/>
  <c r="F140" i="1" s="1"/>
  <c r="E141" i="1"/>
  <c r="D141" i="1"/>
  <c r="D140" i="1" s="1"/>
  <c r="J140" i="1"/>
  <c r="I140" i="1"/>
  <c r="K134" i="1"/>
  <c r="I134" i="1"/>
  <c r="G134" i="1"/>
  <c r="F134" i="1"/>
  <c r="E134" i="1"/>
  <c r="D134" i="1"/>
  <c r="K133" i="1"/>
  <c r="I133" i="1"/>
  <c r="H133" i="1"/>
  <c r="G133" i="1"/>
  <c r="F133" i="1"/>
  <c r="E133" i="1"/>
  <c r="D133" i="1"/>
  <c r="K132" i="1"/>
  <c r="I132" i="1"/>
  <c r="G132" i="1"/>
  <c r="F132" i="1"/>
  <c r="E132" i="1"/>
  <c r="D132" i="1"/>
  <c r="K131" i="1"/>
  <c r="I131" i="1"/>
  <c r="G131" i="1"/>
  <c r="F131" i="1"/>
  <c r="E131" i="1"/>
  <c r="D131" i="1"/>
  <c r="K130" i="1"/>
  <c r="K129" i="1" s="1"/>
  <c r="I130" i="1"/>
  <c r="G130" i="1"/>
  <c r="F130" i="1"/>
  <c r="E130" i="1"/>
  <c r="D130" i="1"/>
  <c r="J129" i="1"/>
  <c r="K128" i="1"/>
  <c r="I128" i="1"/>
  <c r="G128" i="1"/>
  <c r="F128" i="1"/>
  <c r="E128" i="1"/>
  <c r="K127" i="1"/>
  <c r="I127" i="1"/>
  <c r="I126" i="1" s="1"/>
  <c r="G127" i="1"/>
  <c r="G126" i="1" s="1"/>
  <c r="F127" i="1"/>
  <c r="E127" i="1"/>
  <c r="D127" i="1"/>
  <c r="C127" i="1"/>
  <c r="C126" i="1" s="1"/>
  <c r="K125" i="1"/>
  <c r="I125" i="1"/>
  <c r="I122" i="1" s="1"/>
  <c r="H125" i="1"/>
  <c r="G125" i="1"/>
  <c r="F125" i="1"/>
  <c r="E125" i="1"/>
  <c r="D125" i="1"/>
  <c r="C125" i="1"/>
  <c r="I124" i="1"/>
  <c r="G124" i="1"/>
  <c r="F124" i="1"/>
  <c r="E124" i="1"/>
  <c r="K123" i="1"/>
  <c r="I123" i="1"/>
  <c r="E123" i="1"/>
  <c r="K120" i="1"/>
  <c r="I120" i="1"/>
  <c r="H120" i="1"/>
  <c r="G120" i="1"/>
  <c r="F120" i="1"/>
  <c r="E120" i="1"/>
  <c r="D120" i="1"/>
  <c r="C120" i="1"/>
  <c r="K119" i="1"/>
  <c r="I119" i="1"/>
  <c r="G119" i="1"/>
  <c r="F119" i="1"/>
  <c r="E119" i="1"/>
  <c r="D119" i="1"/>
  <c r="C119" i="1"/>
  <c r="C117" i="1" s="1"/>
  <c r="C116" i="1" s="1"/>
  <c r="K118" i="1"/>
  <c r="G118" i="1"/>
  <c r="F118" i="1"/>
  <c r="E118" i="1"/>
  <c r="D118" i="1"/>
  <c r="C118" i="1"/>
  <c r="K115" i="1"/>
  <c r="I115" i="1"/>
  <c r="H115" i="1"/>
  <c r="G115" i="1"/>
  <c r="F115" i="1"/>
  <c r="E115" i="1"/>
  <c r="D115" i="1"/>
  <c r="C115" i="1"/>
  <c r="K114" i="1"/>
  <c r="I114" i="1"/>
  <c r="H114" i="1"/>
  <c r="G114" i="1"/>
  <c r="F114" i="1"/>
  <c r="E114" i="1"/>
  <c r="D114" i="1"/>
  <c r="C114" i="1"/>
  <c r="K113" i="1"/>
  <c r="J113" i="1"/>
  <c r="I113" i="1"/>
  <c r="H113" i="1"/>
  <c r="G113" i="1"/>
  <c r="F113" i="1"/>
  <c r="E113" i="1"/>
  <c r="D113" i="1"/>
  <c r="C113" i="1"/>
  <c r="K111" i="1"/>
  <c r="I111" i="1"/>
  <c r="H111" i="1"/>
  <c r="G111" i="1"/>
  <c r="F111" i="1"/>
  <c r="E111" i="1"/>
  <c r="D111" i="1"/>
  <c r="C111" i="1"/>
  <c r="K110" i="1"/>
  <c r="I110" i="1"/>
  <c r="H110" i="1"/>
  <c r="G110" i="1"/>
  <c r="F110" i="1"/>
  <c r="E110" i="1"/>
  <c r="D110" i="1"/>
  <c r="C110" i="1"/>
  <c r="K109" i="1"/>
  <c r="J109" i="1"/>
  <c r="I109" i="1"/>
  <c r="H109" i="1"/>
  <c r="G109" i="1"/>
  <c r="F109" i="1"/>
  <c r="E109" i="1"/>
  <c r="D109" i="1"/>
  <c r="C109" i="1"/>
  <c r="K108" i="1"/>
  <c r="I108" i="1"/>
  <c r="H108" i="1"/>
  <c r="G108" i="1"/>
  <c r="F108" i="1"/>
  <c r="E108" i="1"/>
  <c r="D108" i="1"/>
  <c r="C108" i="1"/>
  <c r="K104" i="1"/>
  <c r="I104" i="1"/>
  <c r="H104" i="1"/>
  <c r="G104" i="1"/>
  <c r="F104" i="1"/>
  <c r="E104" i="1"/>
  <c r="D104" i="1"/>
  <c r="C104" i="1"/>
  <c r="K103" i="1"/>
  <c r="J103" i="1"/>
  <c r="I103" i="1"/>
  <c r="G103" i="1"/>
  <c r="G101" i="1" s="1"/>
  <c r="F103" i="1"/>
  <c r="E103" i="1"/>
  <c r="D103" i="1"/>
  <c r="C103" i="1"/>
  <c r="K102" i="1"/>
  <c r="I102" i="1"/>
  <c r="G102" i="1"/>
  <c r="F102" i="1"/>
  <c r="F101" i="1" s="1"/>
  <c r="E102" i="1"/>
  <c r="D102" i="1"/>
  <c r="C102" i="1"/>
  <c r="K100" i="1"/>
  <c r="I100" i="1"/>
  <c r="G100" i="1"/>
  <c r="F100" i="1"/>
  <c r="E100" i="1"/>
  <c r="C100" i="1"/>
  <c r="I98" i="1"/>
  <c r="H98" i="1"/>
  <c r="G98" i="1"/>
  <c r="F98" i="1"/>
  <c r="K97" i="1"/>
  <c r="I97" i="1"/>
  <c r="H97" i="1"/>
  <c r="G97" i="1"/>
  <c r="F97" i="1"/>
  <c r="E97" i="1"/>
  <c r="D97" i="1"/>
  <c r="C97" i="1"/>
  <c r="K96" i="1"/>
  <c r="J96" i="1"/>
  <c r="I96" i="1"/>
  <c r="G96" i="1"/>
  <c r="F96" i="1"/>
  <c r="E96" i="1"/>
  <c r="C96" i="1"/>
  <c r="K95" i="1"/>
  <c r="J95" i="1"/>
  <c r="I95" i="1"/>
  <c r="H95" i="1"/>
  <c r="G95" i="1"/>
  <c r="F95" i="1"/>
  <c r="E95" i="1"/>
  <c r="D95" i="1"/>
  <c r="G94" i="1"/>
  <c r="G93" i="1" s="1"/>
  <c r="F94" i="1"/>
  <c r="F93" i="1" s="1"/>
  <c r="G92" i="1"/>
  <c r="K91" i="1"/>
  <c r="J91" i="1"/>
  <c r="I91" i="1"/>
  <c r="H91" i="1"/>
  <c r="G91" i="1"/>
  <c r="F91" i="1"/>
  <c r="E91" i="1"/>
  <c r="D91" i="1"/>
  <c r="C91" i="1"/>
  <c r="K87" i="1"/>
  <c r="I87" i="1"/>
  <c r="I86" i="1" s="1"/>
  <c r="G87" i="1"/>
  <c r="G86" i="1" s="1"/>
  <c r="K86" i="1"/>
  <c r="K85" i="1"/>
  <c r="I85" i="1"/>
  <c r="H85" i="1"/>
  <c r="G85" i="1"/>
  <c r="F85" i="1"/>
  <c r="E85" i="1"/>
  <c r="D85" i="1"/>
  <c r="K84" i="1"/>
  <c r="I84" i="1"/>
  <c r="D84" i="1"/>
  <c r="K82" i="1"/>
  <c r="I82" i="1"/>
  <c r="H82" i="1"/>
  <c r="G82" i="1"/>
  <c r="F82" i="1"/>
  <c r="E82" i="1"/>
  <c r="D82" i="1"/>
  <c r="C82" i="1"/>
  <c r="K81" i="1"/>
  <c r="I81" i="1"/>
  <c r="G81" i="1"/>
  <c r="F81" i="1"/>
  <c r="E81" i="1"/>
  <c r="D81" i="1"/>
  <c r="K80" i="1"/>
  <c r="J80" i="1"/>
  <c r="I80" i="1"/>
  <c r="H80" i="1"/>
  <c r="G80" i="1"/>
  <c r="F80" i="1"/>
  <c r="E80" i="1"/>
  <c r="D80" i="1"/>
  <c r="K79" i="1"/>
  <c r="G79" i="1"/>
  <c r="F79" i="1"/>
  <c r="E79" i="1"/>
  <c r="D79" i="1"/>
  <c r="G78" i="1"/>
  <c r="G77" i="1" s="1"/>
  <c r="F78" i="1"/>
  <c r="F77" i="1" s="1"/>
  <c r="D78" i="1"/>
  <c r="D77" i="1" s="1"/>
  <c r="C78" i="1"/>
  <c r="C77" i="1" s="1"/>
  <c r="K76" i="1"/>
  <c r="H76" i="1"/>
  <c r="G76" i="1"/>
  <c r="F76" i="1"/>
  <c r="E76" i="1"/>
  <c r="C76" i="1"/>
  <c r="K74" i="1"/>
  <c r="G74" i="1"/>
  <c r="K73" i="1"/>
  <c r="J73" i="1"/>
  <c r="I73" i="1"/>
  <c r="H73" i="1"/>
  <c r="G73" i="1"/>
  <c r="F73" i="1"/>
  <c r="E73" i="1"/>
  <c r="D73" i="1"/>
  <c r="K72" i="1"/>
  <c r="G72" i="1"/>
  <c r="F72" i="1"/>
  <c r="E72" i="1"/>
  <c r="D72" i="1"/>
  <c r="C72" i="1"/>
  <c r="K71" i="1"/>
  <c r="I71" i="1"/>
  <c r="G71" i="1"/>
  <c r="F71" i="1"/>
  <c r="E71" i="1"/>
  <c r="D71" i="1"/>
  <c r="K70" i="1"/>
  <c r="I70" i="1"/>
  <c r="G70" i="1"/>
  <c r="F70" i="1"/>
  <c r="E70" i="1"/>
  <c r="D70" i="1"/>
  <c r="C70" i="1"/>
  <c r="K68" i="1"/>
  <c r="I68" i="1"/>
  <c r="H68" i="1"/>
  <c r="G68" i="1"/>
  <c r="F68" i="1"/>
  <c r="E68" i="1"/>
  <c r="D68" i="1"/>
  <c r="K67" i="1"/>
  <c r="J67" i="1"/>
  <c r="I67" i="1"/>
  <c r="G67" i="1"/>
  <c r="F67" i="1"/>
  <c r="E67" i="1"/>
  <c r="D67" i="1"/>
  <c r="K66" i="1"/>
  <c r="I66" i="1"/>
  <c r="H66" i="1"/>
  <c r="G66" i="1"/>
  <c r="F66" i="1"/>
  <c r="E66" i="1"/>
  <c r="D66" i="1"/>
  <c r="C66" i="1"/>
  <c r="K65" i="1"/>
  <c r="I65" i="1"/>
  <c r="G65" i="1"/>
  <c r="F65" i="1"/>
  <c r="E65" i="1"/>
  <c r="D65" i="1"/>
  <c r="C65" i="1"/>
  <c r="K64" i="1"/>
  <c r="G64" i="1"/>
  <c r="F64" i="1"/>
  <c r="E64" i="1"/>
  <c r="D64" i="1"/>
  <c r="C64" i="1"/>
  <c r="K63" i="1"/>
  <c r="I63" i="1"/>
  <c r="H63" i="1"/>
  <c r="G63" i="1"/>
  <c r="F63" i="1"/>
  <c r="E63" i="1"/>
  <c r="D63" i="1"/>
  <c r="C63" i="1"/>
  <c r="I62" i="1"/>
  <c r="G62" i="1"/>
  <c r="F62" i="1"/>
  <c r="E62" i="1"/>
  <c r="D62" i="1"/>
  <c r="C62" i="1"/>
  <c r="K61" i="1"/>
  <c r="J61" i="1"/>
  <c r="I61" i="1"/>
  <c r="G61" i="1"/>
  <c r="F61" i="1"/>
  <c r="E61" i="1"/>
  <c r="D61" i="1"/>
  <c r="C61" i="1"/>
  <c r="K60" i="1"/>
  <c r="I60" i="1"/>
  <c r="G60" i="1"/>
  <c r="F60" i="1"/>
  <c r="E60" i="1"/>
  <c r="D60" i="1"/>
  <c r="C60" i="1"/>
  <c r="K57" i="1"/>
  <c r="K56" i="1" s="1"/>
  <c r="J57" i="1"/>
  <c r="J56" i="1" s="1"/>
  <c r="I57" i="1"/>
  <c r="I56" i="1" s="1"/>
  <c r="G57" i="1"/>
  <c r="F57" i="1"/>
  <c r="E57" i="1"/>
  <c r="G56" i="1"/>
  <c r="F56" i="1"/>
  <c r="D56" i="1"/>
  <c r="C56" i="1"/>
  <c r="K55" i="1"/>
  <c r="G55" i="1"/>
  <c r="F55" i="1"/>
  <c r="E55" i="1"/>
  <c r="D55" i="1"/>
  <c r="K54" i="1"/>
  <c r="I54" i="1"/>
  <c r="G54" i="1"/>
  <c r="G52" i="1" s="1"/>
  <c r="F54" i="1"/>
  <c r="E54" i="1"/>
  <c r="D54" i="1"/>
  <c r="C54" i="1"/>
  <c r="K53" i="1"/>
  <c r="K52" i="1" s="1"/>
  <c r="J53" i="1"/>
  <c r="I53" i="1"/>
  <c r="H53" i="1"/>
  <c r="G53" i="1"/>
  <c r="F53" i="1"/>
  <c r="F52" i="1" s="1"/>
  <c r="F51" i="1" s="1"/>
  <c r="E53" i="1"/>
  <c r="E52" i="1" s="1"/>
  <c r="D53" i="1"/>
  <c r="F50" i="1"/>
  <c r="E50" i="1"/>
  <c r="C50" i="1"/>
  <c r="F49" i="1"/>
  <c r="D49" i="1"/>
  <c r="C49" i="1"/>
  <c r="G48" i="1"/>
  <c r="D48" i="1"/>
  <c r="C48" i="1"/>
  <c r="K46" i="1"/>
  <c r="K45" i="1" s="1"/>
  <c r="D46" i="1"/>
  <c r="D45" i="1" s="1"/>
  <c r="G44" i="1"/>
  <c r="D44" i="1"/>
  <c r="C44" i="1"/>
  <c r="E43" i="1"/>
  <c r="D43" i="1"/>
  <c r="C43" i="1"/>
  <c r="I42" i="1"/>
  <c r="H42" i="1"/>
  <c r="K41" i="1"/>
  <c r="J41" i="1"/>
  <c r="C41" i="1"/>
  <c r="G39" i="1"/>
  <c r="D39" i="1"/>
  <c r="I34" i="1"/>
  <c r="H34" i="1"/>
  <c r="G34" i="1"/>
  <c r="F34" i="1"/>
  <c r="E34" i="1"/>
  <c r="D34" i="1"/>
  <c r="C34" i="1"/>
  <c r="K33" i="1"/>
  <c r="G33" i="1"/>
  <c r="F33" i="1"/>
  <c r="E33" i="1"/>
  <c r="D33" i="1"/>
  <c r="K32" i="1"/>
  <c r="K31" i="1" s="1"/>
  <c r="G32" i="1"/>
  <c r="F32" i="1"/>
  <c r="F31" i="1" s="1"/>
  <c r="F30" i="1" s="1"/>
  <c r="E32" i="1"/>
  <c r="C32" i="1"/>
  <c r="G31" i="1"/>
  <c r="G30" i="1" s="1"/>
  <c r="E31" i="1"/>
  <c r="C31" i="1"/>
  <c r="K29" i="1"/>
  <c r="K28" i="1" s="1"/>
  <c r="J29" i="1"/>
  <c r="J28" i="1" s="1"/>
  <c r="I29" i="1"/>
  <c r="I28" i="1" s="1"/>
  <c r="H29" i="1"/>
  <c r="G29" i="1"/>
  <c r="G28" i="1" s="1"/>
  <c r="F29" i="1"/>
  <c r="E29" i="1"/>
  <c r="E28" i="1" s="1"/>
  <c r="D29" i="1"/>
  <c r="D28" i="1" s="1"/>
  <c r="C29" i="1"/>
  <c r="C28" i="1" s="1"/>
  <c r="F28" i="1"/>
  <c r="K26" i="1"/>
  <c r="J26" i="1"/>
  <c r="I26" i="1"/>
  <c r="H26" i="1"/>
  <c r="G26" i="1"/>
  <c r="F26" i="1"/>
  <c r="E26" i="1"/>
  <c r="D26" i="1"/>
  <c r="C26" i="1"/>
  <c r="K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D22" i="1" s="1"/>
  <c r="C24" i="1"/>
  <c r="K21" i="1"/>
  <c r="J21" i="1"/>
  <c r="I21" i="1"/>
  <c r="H21" i="1"/>
  <c r="G21" i="1"/>
  <c r="F21" i="1"/>
  <c r="E21" i="1"/>
  <c r="D21" i="1"/>
  <c r="C21" i="1"/>
  <c r="K20" i="1"/>
  <c r="J20" i="1"/>
  <c r="I20" i="1"/>
  <c r="G20" i="1"/>
  <c r="F20" i="1"/>
  <c r="E20" i="1"/>
  <c r="D20" i="1"/>
  <c r="K19" i="1"/>
  <c r="G19" i="1"/>
  <c r="H19" i="1" s="1"/>
  <c r="F19" i="1"/>
  <c r="E19" i="1"/>
  <c r="K18" i="1"/>
  <c r="J18" i="1"/>
  <c r="I18" i="1"/>
  <c r="H18" i="1"/>
  <c r="G18" i="1"/>
  <c r="F18" i="1"/>
  <c r="E18" i="1"/>
  <c r="D18" i="1"/>
  <c r="K17" i="1"/>
  <c r="J17" i="1"/>
  <c r="I17" i="1"/>
  <c r="H17" i="1"/>
  <c r="G17" i="1"/>
  <c r="F17" i="1"/>
  <c r="E17" i="1"/>
  <c r="D17" i="1"/>
  <c r="C17" i="1"/>
  <c r="K16" i="1"/>
  <c r="I16" i="1"/>
  <c r="H16" i="1"/>
  <c r="G16" i="1"/>
  <c r="F16" i="1"/>
  <c r="E16" i="1"/>
  <c r="D16" i="1"/>
  <c r="C16" i="1"/>
  <c r="J14" i="1"/>
  <c r="J13" i="1" s="1"/>
  <c r="J12" i="1" s="1"/>
  <c r="G14" i="1"/>
  <c r="F14" i="1"/>
  <c r="F13" i="1" s="1"/>
  <c r="F12" i="1" s="1"/>
  <c r="E14" i="1"/>
  <c r="E13" i="1" s="1"/>
  <c r="E12" i="1" s="1"/>
  <c r="F7" i="1"/>
  <c r="E7" i="1"/>
  <c r="J6" i="1"/>
  <c r="I6" i="1"/>
  <c r="H6" i="1"/>
  <c r="G6" i="1"/>
  <c r="F6" i="1"/>
  <c r="E6" i="1"/>
  <c r="D6" i="1"/>
  <c r="C6" i="1"/>
  <c r="A4" i="1"/>
  <c r="I164" i="1" l="1"/>
  <c r="E40" i="1"/>
  <c r="J42" i="1"/>
  <c r="I50" i="1"/>
  <c r="H38" i="1"/>
  <c r="H37" i="1" s="1"/>
  <c r="F164" i="1"/>
  <c r="E47" i="1"/>
  <c r="K288" i="1"/>
  <c r="J85" i="1"/>
  <c r="J92" i="1"/>
  <c r="K39" i="1"/>
  <c r="H41" i="1"/>
  <c r="G42" i="1"/>
  <c r="J47" i="1"/>
  <c r="J50" i="1"/>
  <c r="F42" i="1"/>
  <c r="G38" i="1"/>
  <c r="G37" i="1" s="1"/>
  <c r="I41" i="1"/>
  <c r="F47" i="1"/>
  <c r="G41" i="1"/>
  <c r="J43" i="1"/>
  <c r="J90" i="1"/>
  <c r="F41" i="1"/>
  <c r="J44" i="1"/>
  <c r="J48" i="1"/>
  <c r="J78" i="1"/>
  <c r="J77" i="1" s="1"/>
  <c r="J204" i="1"/>
  <c r="H340" i="1"/>
  <c r="H94" i="1"/>
  <c r="E87" i="1"/>
  <c r="E86" i="1" s="1"/>
  <c r="F69" i="1"/>
  <c r="H118" i="1"/>
  <c r="E204" i="1"/>
  <c r="H317" i="1"/>
  <c r="J71" i="1"/>
  <c r="J69" i="1" s="1"/>
  <c r="K336" i="1"/>
  <c r="J119" i="1"/>
  <c r="J117" i="1" s="1"/>
  <c r="J116" i="1" s="1"/>
  <c r="I267" i="1"/>
  <c r="I266" i="1" s="1"/>
  <c r="I72" i="1"/>
  <c r="K14" i="1"/>
  <c r="K13" i="1" s="1"/>
  <c r="K12" i="1" s="1"/>
  <c r="I118" i="1"/>
  <c r="I117" i="1" s="1"/>
  <c r="I116" i="1" s="1"/>
  <c r="F123" i="1"/>
  <c r="F178" i="1"/>
  <c r="J54" i="1"/>
  <c r="H186" i="1"/>
  <c r="J68" i="1"/>
  <c r="J219" i="1"/>
  <c r="J244" i="1"/>
  <c r="J118" i="1" s="1"/>
  <c r="J38" i="1"/>
  <c r="H62" i="1"/>
  <c r="H331" i="1"/>
  <c r="D90" i="1"/>
  <c r="G340" i="1"/>
  <c r="G336" i="1" s="1"/>
  <c r="I19" i="1"/>
  <c r="C30" i="1"/>
  <c r="G47" i="1"/>
  <c r="E84" i="1"/>
  <c r="E83" i="1" s="1"/>
  <c r="E75" i="1" s="1"/>
  <c r="D101" i="1"/>
  <c r="D99" i="1" s="1"/>
  <c r="K101" i="1"/>
  <c r="K99" i="1" s="1"/>
  <c r="D117" i="1"/>
  <c r="D116" i="1" s="1"/>
  <c r="E164" i="1"/>
  <c r="E163" i="1" s="1"/>
  <c r="J182" i="1"/>
  <c r="J55" i="1" s="1"/>
  <c r="I178" i="1"/>
  <c r="H33" i="1"/>
  <c r="D286" i="1"/>
  <c r="D38" i="1" s="1"/>
  <c r="D37" i="1" s="1"/>
  <c r="H48" i="1"/>
  <c r="H47" i="1" s="1"/>
  <c r="J66" i="1"/>
  <c r="C322" i="1"/>
  <c r="C74" i="1" s="1"/>
  <c r="J104" i="1"/>
  <c r="I69" i="1"/>
  <c r="G40" i="1"/>
  <c r="K307" i="1"/>
  <c r="J320" i="1"/>
  <c r="J72" i="1" s="1"/>
  <c r="E323" i="1"/>
  <c r="E22" i="1"/>
  <c r="H93" i="1"/>
  <c r="I40" i="1"/>
  <c r="I32" i="1"/>
  <c r="I31" i="1" s="1"/>
  <c r="I30" i="1" s="1"/>
  <c r="K42" i="1"/>
  <c r="K40" i="1" s="1"/>
  <c r="K69" i="1"/>
  <c r="I78" i="1"/>
  <c r="I77" i="1" s="1"/>
  <c r="I79" i="1"/>
  <c r="G83" i="1"/>
  <c r="G75" i="1" s="1"/>
  <c r="J120" i="1"/>
  <c r="H43" i="1"/>
  <c r="H74" i="1"/>
  <c r="K323" i="1"/>
  <c r="G369" i="1"/>
  <c r="G368" i="1" s="1"/>
  <c r="G352" i="1" s="1"/>
  <c r="D112" i="1"/>
  <c r="K117" i="1"/>
  <c r="K116" i="1" s="1"/>
  <c r="D346" i="1"/>
  <c r="H102" i="1"/>
  <c r="K335" i="1"/>
  <c r="J348" i="1"/>
  <c r="J346" i="1" s="1"/>
  <c r="J101" i="1"/>
  <c r="C69" i="1"/>
  <c r="E69" i="1"/>
  <c r="F306" i="1"/>
  <c r="K265" i="1"/>
  <c r="F15" i="1"/>
  <c r="I269" i="1"/>
  <c r="J127" i="1"/>
  <c r="J126" i="1" s="1"/>
  <c r="G107" i="1"/>
  <c r="J108" i="1"/>
  <c r="J114" i="1"/>
  <c r="J112" i="1" s="1"/>
  <c r="K112" i="1"/>
  <c r="J233" i="1"/>
  <c r="D47" i="1"/>
  <c r="D154" i="1"/>
  <c r="J98" i="1"/>
  <c r="K47" i="1"/>
  <c r="I59" i="1"/>
  <c r="K124" i="1"/>
  <c r="K122" i="1" s="1"/>
  <c r="J215" i="1"/>
  <c r="K22" i="1"/>
  <c r="F38" i="1"/>
  <c r="F37" i="1" s="1"/>
  <c r="H69" i="1"/>
  <c r="F84" i="1"/>
  <c r="F83" i="1" s="1"/>
  <c r="E92" i="1"/>
  <c r="E90" i="1" s="1"/>
  <c r="K92" i="1"/>
  <c r="K90" i="1" s="1"/>
  <c r="G99" i="1"/>
  <c r="J111" i="1"/>
  <c r="I323" i="1"/>
  <c r="J324" i="1"/>
  <c r="J76" i="1" s="1"/>
  <c r="C340" i="1"/>
  <c r="H370" i="1"/>
  <c r="K34" i="1"/>
  <c r="H64" i="1"/>
  <c r="H59" i="1" s="1"/>
  <c r="F92" i="1"/>
  <c r="D163" i="1"/>
  <c r="H182" i="1"/>
  <c r="C285" i="1"/>
  <c r="J317" i="1"/>
  <c r="E340" i="1"/>
  <c r="G15" i="1"/>
  <c r="C52" i="1"/>
  <c r="I52" i="1"/>
  <c r="I51" i="1" s="1"/>
  <c r="D69" i="1"/>
  <c r="H183" i="1"/>
  <c r="G247" i="1"/>
  <c r="J295" i="1"/>
  <c r="H295" i="1"/>
  <c r="K306" i="1"/>
  <c r="D317" i="1"/>
  <c r="C317" i="1" s="1"/>
  <c r="E337" i="1"/>
  <c r="J345" i="1"/>
  <c r="I38" i="1"/>
  <c r="I37" i="1" s="1"/>
  <c r="K94" i="1"/>
  <c r="K93" i="1" s="1"/>
  <c r="K178" i="1"/>
  <c r="F323" i="1"/>
  <c r="F337" i="1"/>
  <c r="J364" i="1"/>
  <c r="J363" i="1" s="1"/>
  <c r="J373" i="1"/>
  <c r="C40" i="1"/>
  <c r="H54" i="1"/>
  <c r="H52" i="1" s="1"/>
  <c r="F74" i="1"/>
  <c r="C112" i="1"/>
  <c r="I129" i="1"/>
  <c r="E154" i="1"/>
  <c r="F22" i="1"/>
  <c r="F11" i="1" s="1"/>
  <c r="F139" i="1"/>
  <c r="C22" i="1"/>
  <c r="J25" i="1"/>
  <c r="J22" i="1" s="1"/>
  <c r="H14" i="1"/>
  <c r="G13" i="1"/>
  <c r="E15" i="1"/>
  <c r="K15" i="1"/>
  <c r="H15" i="1"/>
  <c r="G22" i="1"/>
  <c r="C27" i="1"/>
  <c r="I27" i="1"/>
  <c r="D15" i="1"/>
  <c r="J15" i="1"/>
  <c r="I15" i="1"/>
  <c r="I22" i="1"/>
  <c r="G27" i="1"/>
  <c r="E30" i="1"/>
  <c r="E45" i="1"/>
  <c r="D52" i="1"/>
  <c r="G59" i="1"/>
  <c r="D83" i="1"/>
  <c r="C101" i="1"/>
  <c r="E107" i="1"/>
  <c r="K107" i="1"/>
  <c r="C107" i="1"/>
  <c r="I107" i="1"/>
  <c r="E117" i="1"/>
  <c r="E122" i="1"/>
  <c r="F122" i="1"/>
  <c r="K139" i="1"/>
  <c r="G157" i="1"/>
  <c r="F99" i="1"/>
  <c r="G112" i="1"/>
  <c r="F112" i="1"/>
  <c r="I121" i="1"/>
  <c r="J40" i="1"/>
  <c r="G51" i="1"/>
  <c r="K59" i="1"/>
  <c r="H112" i="1"/>
  <c r="K30" i="1"/>
  <c r="K27" i="1" s="1"/>
  <c r="I47" i="1"/>
  <c r="E56" i="1"/>
  <c r="D59" i="1"/>
  <c r="C59" i="1"/>
  <c r="H101" i="1"/>
  <c r="I101" i="1"/>
  <c r="H107" i="1"/>
  <c r="G117" i="1"/>
  <c r="H129" i="1"/>
  <c r="H28" i="1"/>
  <c r="C37" i="1"/>
  <c r="C47" i="1"/>
  <c r="K51" i="1"/>
  <c r="C51" i="1"/>
  <c r="E59" i="1"/>
  <c r="H90" i="1"/>
  <c r="I90" i="1"/>
  <c r="F107" i="1"/>
  <c r="H22" i="1"/>
  <c r="F27" i="1"/>
  <c r="D31" i="1"/>
  <c r="J52" i="1"/>
  <c r="F59" i="1"/>
  <c r="G69" i="1"/>
  <c r="C83" i="1"/>
  <c r="I83" i="1"/>
  <c r="E93" i="1"/>
  <c r="C93" i="1"/>
  <c r="I93" i="1"/>
  <c r="G106" i="1"/>
  <c r="F86" i="1"/>
  <c r="G90" i="1"/>
  <c r="G122" i="1"/>
  <c r="F126" i="1"/>
  <c r="G129" i="1"/>
  <c r="I139" i="1"/>
  <c r="F163" i="1"/>
  <c r="E38" i="1"/>
  <c r="K164" i="1"/>
  <c r="K38" i="1"/>
  <c r="J164" i="1"/>
  <c r="J39" i="1"/>
  <c r="H159" i="1"/>
  <c r="I163" i="1"/>
  <c r="D139" i="1"/>
  <c r="K83" i="1"/>
  <c r="F90" i="1"/>
  <c r="E101" i="1"/>
  <c r="I112" i="1"/>
  <c r="F117" i="1"/>
  <c r="K126" i="1"/>
  <c r="D129" i="1"/>
  <c r="E129" i="1"/>
  <c r="E140" i="1"/>
  <c r="J159" i="1"/>
  <c r="F129" i="1"/>
  <c r="G140" i="1"/>
  <c r="J99" i="1"/>
  <c r="E112" i="1"/>
  <c r="H117" i="1"/>
  <c r="D126" i="1"/>
  <c r="E126" i="1"/>
  <c r="H141" i="1"/>
  <c r="K157" i="1"/>
  <c r="J65" i="1"/>
  <c r="D107" i="1"/>
  <c r="J107" i="1"/>
  <c r="J150" i="1"/>
  <c r="F157" i="1"/>
  <c r="H164" i="1"/>
  <c r="E178" i="1"/>
  <c r="J179" i="1"/>
  <c r="K214" i="1"/>
  <c r="D225" i="1"/>
  <c r="H227" i="1"/>
  <c r="J243" i="1"/>
  <c r="H252" i="1"/>
  <c r="H127" i="1"/>
  <c r="J208" i="1"/>
  <c r="E202" i="1"/>
  <c r="G178" i="1"/>
  <c r="H196" i="1"/>
  <c r="D202" i="1"/>
  <c r="J213" i="1"/>
  <c r="G215" i="1"/>
  <c r="F225" i="1"/>
  <c r="G164" i="1"/>
  <c r="J186" i="1"/>
  <c r="J196" i="1"/>
  <c r="J232" i="1"/>
  <c r="E247" i="1"/>
  <c r="E231" i="1" s="1"/>
  <c r="J211" i="1"/>
  <c r="H211" i="1"/>
  <c r="G210" i="1"/>
  <c r="F215" i="1"/>
  <c r="G231" i="1"/>
  <c r="I231" i="1"/>
  <c r="H243" i="1"/>
  <c r="I247" i="1"/>
  <c r="J125" i="1"/>
  <c r="F247" i="1"/>
  <c r="D178" i="1"/>
  <c r="I185" i="1"/>
  <c r="F202" i="1"/>
  <c r="H215" i="1"/>
  <c r="D215" i="1"/>
  <c r="J227" i="1"/>
  <c r="D232" i="1"/>
  <c r="H232" i="1"/>
  <c r="J201" i="1"/>
  <c r="H205" i="1"/>
  <c r="G204" i="1"/>
  <c r="I210" i="1"/>
  <c r="I215" i="1"/>
  <c r="K232" i="1"/>
  <c r="F231" i="1"/>
  <c r="K247" i="1"/>
  <c r="I265" i="1"/>
  <c r="J266" i="1"/>
  <c r="D268" i="1"/>
  <c r="F267" i="1"/>
  <c r="J281" i="1"/>
  <c r="J279" i="1" s="1"/>
  <c r="H325" i="1"/>
  <c r="J238" i="1"/>
  <c r="J255" i="1"/>
  <c r="H255" i="1"/>
  <c r="D275" i="1"/>
  <c r="K202" i="1"/>
  <c r="H279" i="1"/>
  <c r="E284" i="1"/>
  <c r="H288" i="1"/>
  <c r="E299" i="1"/>
  <c r="C267" i="1"/>
  <c r="K275" i="1"/>
  <c r="G278" i="1"/>
  <c r="I284" i="1"/>
  <c r="C300" i="1"/>
  <c r="C279" i="1"/>
  <c r="K285" i="1"/>
  <c r="F299" i="1"/>
  <c r="H299" i="1"/>
  <c r="C307" i="1"/>
  <c r="E215" i="1"/>
  <c r="J248" i="1"/>
  <c r="E267" i="1"/>
  <c r="J269" i="1"/>
  <c r="F278" i="1"/>
  <c r="I279" i="1"/>
  <c r="J312" i="1"/>
  <c r="I307" i="1"/>
  <c r="D289" i="1"/>
  <c r="F288" i="1"/>
  <c r="D299" i="1"/>
  <c r="K299" i="1"/>
  <c r="D269" i="1"/>
  <c r="C273" i="1"/>
  <c r="G288" i="1"/>
  <c r="G284" i="1" s="1"/>
  <c r="G267" i="1"/>
  <c r="H268" i="1"/>
  <c r="J325" i="1"/>
  <c r="I337" i="1"/>
  <c r="H285" i="1"/>
  <c r="C288" i="1"/>
  <c r="C284" i="1" s="1"/>
  <c r="J293" i="1"/>
  <c r="I299" i="1"/>
  <c r="D337" i="1"/>
  <c r="C346" i="1"/>
  <c r="K368" i="1"/>
  <c r="H334" i="1"/>
  <c r="J334" i="1"/>
  <c r="C371" i="1"/>
  <c r="H363" i="1"/>
  <c r="E368" i="1"/>
  <c r="H346" i="1"/>
  <c r="F368" i="1"/>
  <c r="E306" i="1"/>
  <c r="H307" i="1"/>
  <c r="F340" i="1"/>
  <c r="D341" i="1"/>
  <c r="F353" i="1"/>
  <c r="J354" i="1"/>
  <c r="J359" i="1"/>
  <c r="G306" i="1"/>
  <c r="C334" i="1"/>
  <c r="C323" i="1" s="1"/>
  <c r="D345" i="1"/>
  <c r="I346" i="1"/>
  <c r="G346" i="1"/>
  <c r="I352" i="1"/>
  <c r="H337" i="1"/>
  <c r="C345" i="1"/>
  <c r="I368" i="1"/>
  <c r="D371" i="1"/>
  <c r="D369" i="1" s="1"/>
  <c r="H373" i="1"/>
  <c r="D334" i="1"/>
  <c r="J341" i="1"/>
  <c r="C370" i="1"/>
  <c r="J370" i="1"/>
  <c r="J371" i="1"/>
  <c r="J376" i="1"/>
  <c r="F40" i="1" l="1"/>
  <c r="F36" i="1" s="1"/>
  <c r="H40" i="1"/>
  <c r="H36" i="1" s="1"/>
  <c r="E336" i="1"/>
  <c r="E335" i="1" s="1"/>
  <c r="I58" i="1"/>
  <c r="I36" i="1"/>
  <c r="D285" i="1"/>
  <c r="D306" i="1"/>
  <c r="H369" i="1"/>
  <c r="H368" i="1" s="1"/>
  <c r="H123" i="1"/>
  <c r="H122" i="1" s="1"/>
  <c r="H178" i="1"/>
  <c r="H55" i="1"/>
  <c r="H51" i="1" s="1"/>
  <c r="I336" i="1"/>
  <c r="C369" i="1"/>
  <c r="C123" i="1"/>
  <c r="J340" i="1"/>
  <c r="J94" i="1"/>
  <c r="D98" i="1"/>
  <c r="C124" i="1"/>
  <c r="H284" i="1"/>
  <c r="K352" i="1"/>
  <c r="J247" i="1"/>
  <c r="J284" i="1"/>
  <c r="J225" i="1"/>
  <c r="I202" i="1"/>
  <c r="J87" i="1"/>
  <c r="H185" i="1"/>
  <c r="H163" i="1"/>
  <c r="J106" i="1"/>
  <c r="K154" i="1"/>
  <c r="F116" i="1"/>
  <c r="E162" i="1"/>
  <c r="G116" i="1"/>
  <c r="I99" i="1"/>
  <c r="F75" i="1"/>
  <c r="F121" i="1"/>
  <c r="I106" i="1"/>
  <c r="E106" i="1"/>
  <c r="H58" i="1"/>
  <c r="K11" i="1"/>
  <c r="G12" i="1"/>
  <c r="I75" i="1"/>
  <c r="J353" i="1"/>
  <c r="F352" i="1"/>
  <c r="F336" i="1"/>
  <c r="H306" i="1"/>
  <c r="G335" i="1"/>
  <c r="H87" i="1"/>
  <c r="E352" i="1"/>
  <c r="C269" i="1"/>
  <c r="D214" i="1"/>
  <c r="D162" i="1"/>
  <c r="F214" i="1"/>
  <c r="G163" i="1"/>
  <c r="H225" i="1"/>
  <c r="H214" i="1" s="1"/>
  <c r="D106" i="1"/>
  <c r="F154" i="1"/>
  <c r="K37" i="1"/>
  <c r="I89" i="1"/>
  <c r="D58" i="1"/>
  <c r="E121" i="1"/>
  <c r="K75" i="1"/>
  <c r="H13" i="1"/>
  <c r="D87" i="1"/>
  <c r="C98" i="1"/>
  <c r="C89" i="1" s="1"/>
  <c r="H267" i="1"/>
  <c r="F284" i="1"/>
  <c r="H323" i="1"/>
  <c r="F266" i="1"/>
  <c r="H247" i="1"/>
  <c r="J139" i="1"/>
  <c r="E139" i="1"/>
  <c r="K163" i="1"/>
  <c r="F162" i="1"/>
  <c r="F58" i="1"/>
  <c r="G154" i="1"/>
  <c r="C106" i="1"/>
  <c r="D51" i="1"/>
  <c r="J11" i="1"/>
  <c r="C87" i="1"/>
  <c r="D368" i="1"/>
  <c r="E214" i="1"/>
  <c r="C278" i="1"/>
  <c r="E283" i="1"/>
  <c r="D323" i="1"/>
  <c r="G266" i="1"/>
  <c r="D288" i="1"/>
  <c r="D41" i="1"/>
  <c r="I278" i="1"/>
  <c r="D267" i="1"/>
  <c r="D14" i="1"/>
  <c r="K231" i="1"/>
  <c r="G202" i="1"/>
  <c r="H210" i="1"/>
  <c r="H84" i="1"/>
  <c r="J81" i="1"/>
  <c r="J242" i="1"/>
  <c r="H116" i="1"/>
  <c r="E37" i="1"/>
  <c r="G121" i="1"/>
  <c r="K121" i="1"/>
  <c r="F106" i="1"/>
  <c r="E58" i="1"/>
  <c r="J37" i="1"/>
  <c r="H99" i="1"/>
  <c r="C58" i="1"/>
  <c r="C99" i="1"/>
  <c r="E27" i="1"/>
  <c r="I11" i="1"/>
  <c r="H336" i="1"/>
  <c r="I306" i="1"/>
  <c r="F275" i="1"/>
  <c r="C306" i="1"/>
  <c r="K284" i="1"/>
  <c r="G283" i="1"/>
  <c r="C266" i="1"/>
  <c r="J278" i="1"/>
  <c r="J33" i="1"/>
  <c r="H204" i="1"/>
  <c r="H78" i="1"/>
  <c r="D231" i="1"/>
  <c r="J210" i="1"/>
  <c r="J84" i="1"/>
  <c r="J124" i="1"/>
  <c r="H140" i="1"/>
  <c r="J158" i="1"/>
  <c r="J32" i="1"/>
  <c r="E99" i="1"/>
  <c r="H158" i="1"/>
  <c r="H32" i="1"/>
  <c r="G89" i="1"/>
  <c r="E89" i="1"/>
  <c r="J51" i="1"/>
  <c r="H89" i="1"/>
  <c r="E116" i="1"/>
  <c r="K106" i="1"/>
  <c r="G58" i="1"/>
  <c r="J369" i="1"/>
  <c r="J123" i="1"/>
  <c r="D124" i="1"/>
  <c r="H352" i="1"/>
  <c r="D340" i="1"/>
  <c r="D336" i="1" s="1"/>
  <c r="D94" i="1"/>
  <c r="C336" i="1"/>
  <c r="C19" i="1"/>
  <c r="J307" i="1"/>
  <c r="J64" i="1"/>
  <c r="E266" i="1"/>
  <c r="C299" i="1"/>
  <c r="G275" i="1"/>
  <c r="H278" i="1"/>
  <c r="J323" i="1"/>
  <c r="J265" i="1"/>
  <c r="I214" i="1"/>
  <c r="J74" i="1"/>
  <c r="H242" i="1"/>
  <c r="J185" i="1"/>
  <c r="G214" i="1"/>
  <c r="H126" i="1"/>
  <c r="J178" i="1"/>
  <c r="G139" i="1"/>
  <c r="F89" i="1"/>
  <c r="J163" i="1"/>
  <c r="D30" i="1"/>
  <c r="C36" i="1"/>
  <c r="H106" i="1"/>
  <c r="D75" i="1"/>
  <c r="K58" i="1"/>
  <c r="E51" i="1"/>
  <c r="G36" i="1"/>
  <c r="K89" i="1"/>
  <c r="E11" i="1"/>
  <c r="I35" i="1" l="1"/>
  <c r="H121" i="1"/>
  <c r="H105" i="1" s="1"/>
  <c r="H231" i="1"/>
  <c r="D138" i="1"/>
  <c r="C88" i="1"/>
  <c r="J59" i="1"/>
  <c r="C265" i="1"/>
  <c r="D266" i="1"/>
  <c r="F283" i="1"/>
  <c r="I162" i="1"/>
  <c r="K88" i="1"/>
  <c r="J306" i="1"/>
  <c r="J283" i="1" s="1"/>
  <c r="K105" i="1"/>
  <c r="H31" i="1"/>
  <c r="H335" i="1"/>
  <c r="E36" i="1"/>
  <c r="K162" i="1"/>
  <c r="D86" i="1"/>
  <c r="D284" i="1"/>
  <c r="H283" i="1"/>
  <c r="H157" i="1"/>
  <c r="J31" i="1"/>
  <c r="F105" i="1"/>
  <c r="D352" i="1"/>
  <c r="H266" i="1"/>
  <c r="I88" i="1"/>
  <c r="F138" i="1"/>
  <c r="H86" i="1"/>
  <c r="F335" i="1"/>
  <c r="H162" i="1"/>
  <c r="G35" i="1"/>
  <c r="H275" i="1"/>
  <c r="C335" i="1"/>
  <c r="D122" i="1"/>
  <c r="E88" i="1"/>
  <c r="J157" i="1"/>
  <c r="H83" i="1"/>
  <c r="G265" i="1"/>
  <c r="E138" i="1"/>
  <c r="C283" i="1"/>
  <c r="G162" i="1"/>
  <c r="J231" i="1"/>
  <c r="J93" i="1"/>
  <c r="C368" i="1"/>
  <c r="D27" i="1"/>
  <c r="H88" i="1"/>
  <c r="H77" i="1"/>
  <c r="C86" i="1"/>
  <c r="C75" i="1" s="1"/>
  <c r="H12" i="1"/>
  <c r="K36" i="1"/>
  <c r="I283" i="1"/>
  <c r="D335" i="1"/>
  <c r="E105" i="1"/>
  <c r="I335" i="1"/>
  <c r="C15" i="1"/>
  <c r="D93" i="1"/>
  <c r="J83" i="1"/>
  <c r="J275" i="1"/>
  <c r="J75" i="1"/>
  <c r="I275" i="1"/>
  <c r="F88" i="1"/>
  <c r="E265" i="1"/>
  <c r="J122" i="1"/>
  <c r="F35" i="1"/>
  <c r="H139" i="1"/>
  <c r="H202" i="1"/>
  <c r="K283" i="1"/>
  <c r="J36" i="1"/>
  <c r="G105" i="1"/>
  <c r="J202" i="1"/>
  <c r="J162" i="1" s="1"/>
  <c r="D13" i="1"/>
  <c r="D40" i="1"/>
  <c r="G11" i="1"/>
  <c r="I105" i="1"/>
  <c r="J336" i="1"/>
  <c r="G138" i="1"/>
  <c r="J368" i="1"/>
  <c r="G88" i="1"/>
  <c r="F265" i="1"/>
  <c r="J86" i="1"/>
  <c r="J214" i="1"/>
  <c r="C122" i="1"/>
  <c r="D12" i="1" l="1"/>
  <c r="F264" i="1"/>
  <c r="J335" i="1"/>
  <c r="F10" i="1"/>
  <c r="C11" i="1"/>
  <c r="H11" i="1"/>
  <c r="J352" i="1"/>
  <c r="J30" i="1"/>
  <c r="C121" i="1"/>
  <c r="G10" i="1"/>
  <c r="D36" i="1"/>
  <c r="J121" i="1"/>
  <c r="C352" i="1"/>
  <c r="I10" i="1"/>
  <c r="D121" i="1"/>
  <c r="E35" i="1"/>
  <c r="J58" i="1"/>
  <c r="J35" i="1" s="1"/>
  <c r="K264" i="1"/>
  <c r="J89" i="1"/>
  <c r="G264" i="1"/>
  <c r="J154" i="1"/>
  <c r="H30" i="1"/>
  <c r="D265" i="1"/>
  <c r="E264" i="1"/>
  <c r="H75" i="1"/>
  <c r="I264" i="1"/>
  <c r="D89" i="1"/>
  <c r="K35" i="1"/>
  <c r="H265" i="1"/>
  <c r="H154" i="1"/>
  <c r="H138" i="1" s="1"/>
  <c r="D283" i="1"/>
  <c r="K138" i="1"/>
  <c r="I138" i="1"/>
  <c r="C35" i="1"/>
  <c r="H35" i="1" l="1"/>
  <c r="H264" i="1"/>
  <c r="D11" i="1"/>
  <c r="D88" i="1"/>
  <c r="J138" i="1"/>
  <c r="D105" i="1"/>
  <c r="J105" i="1"/>
  <c r="J27" i="1"/>
  <c r="J88" i="1"/>
  <c r="D264" i="1"/>
  <c r="I5" i="1"/>
  <c r="K10" i="1"/>
  <c r="J264" i="1"/>
  <c r="C264" i="1"/>
  <c r="H27" i="1"/>
  <c r="E10" i="1"/>
  <c r="D35" i="1"/>
  <c r="C105" i="1"/>
  <c r="C10" i="1" s="1"/>
  <c r="D10" i="1" l="1"/>
  <c r="H10" i="1"/>
  <c r="J10" i="1"/>
  <c r="J5" i="1" l="1"/>
  <c r="H5" i="1"/>
</calcChain>
</file>

<file path=xl/sharedStrings.xml><?xml version="1.0" encoding="utf-8"?>
<sst xmlns="http://schemas.openxmlformats.org/spreadsheetml/2006/main" count="771" uniqueCount="329">
  <si>
    <t>CONTUL DE EXECUŢIE A BUGETULUI LOCAL- CHELTUIELI</t>
  </si>
  <si>
    <t>dif</t>
  </si>
  <si>
    <t>31 decembrie 2021</t>
  </si>
  <si>
    <t>cod 21</t>
  </si>
  <si>
    <t>lei</t>
  </si>
  <si>
    <t>Denumirea indicatorilor</t>
  </si>
  <si>
    <t>Cod indicator</t>
  </si>
  <si>
    <t>Credite de angajament initiale</t>
  </si>
  <si>
    <t>Credite de angajament definitive</t>
  </si>
  <si>
    <t>Angajamente legale</t>
  </si>
  <si>
    <t>Angajamente bugetare</t>
  </si>
  <si>
    <t>Plati efectuate</t>
  </si>
  <si>
    <t>Angajamente legale de plătit</t>
  </si>
  <si>
    <t>Cheltuieli efective</t>
  </si>
  <si>
    <t>A</t>
  </si>
  <si>
    <t>B</t>
  </si>
  <si>
    <t>TOTAL CHELTUIELI 
(cod  50.02+59.02+63.02+70.02+74.02+79.02)</t>
  </si>
  <si>
    <t>49.02</t>
  </si>
  <si>
    <t>Partea I-a SERVICII PUBLICE GENERALE
(cod 51.02+54.02+55.02+56.02)</t>
  </si>
  <si>
    <t>50.02</t>
  </si>
  <si>
    <t>Autorităţi publice şi acţiuni externe
 (cod 51.02.01)</t>
  </si>
  <si>
    <t>51.02</t>
  </si>
  <si>
    <t>Autorităţi executive şi legislative 
(cod 51.02.01.03)</t>
  </si>
  <si>
    <t>51.02.01</t>
  </si>
  <si>
    <t xml:space="preserve">    Autorităţi  executive</t>
  </si>
  <si>
    <t>51.02.01.03</t>
  </si>
  <si>
    <t>Alte servicii publice generale
 (cod 54.02.05 la 54.02.07+54.02.10+54.02.50)</t>
  </si>
  <si>
    <t>54.02</t>
  </si>
  <si>
    <t>Fond de rezervă bugetară la dispoiţia autorităţilor locale</t>
  </si>
  <si>
    <t>54.02.05</t>
  </si>
  <si>
    <t>Fond pentru garantarea împrumuturilor externe, contractate/garantate de stat</t>
  </si>
  <si>
    <t>54.02.06</t>
  </si>
  <si>
    <t>Fond pentru garantarea împrumuturilor externe, contractate/garantate de administraţiile publice locale</t>
  </si>
  <si>
    <t>54.02.07</t>
  </si>
  <si>
    <t>Servicii publice comunitare de evidenţă a persoanelor</t>
  </si>
  <si>
    <t>54.02.10</t>
  </si>
  <si>
    <t>Alte servicii publice generale</t>
  </si>
  <si>
    <t>54.02.50</t>
  </si>
  <si>
    <t>Tranzacţii privind datoria publică şi împrumuturi</t>
  </si>
  <si>
    <t>55.02</t>
  </si>
  <si>
    <t>Transferuri cu caracter general între diferite nivele ale administraţiei (cod 56.02.06+56.02.07+56.02.09)</t>
  </si>
  <si>
    <t>56.02</t>
  </si>
  <si>
    <t xml:space="preserve">      Transferuri din bugetele consiliilor judetene pentru finantarea centrelor pentru protectia copilului</t>
  </si>
  <si>
    <t>56.02.06</t>
  </si>
  <si>
    <t>Transferuri din bugetele consiliilor judeţene pentru finanţarea centrelor de zi pentru protecţia copilului</t>
  </si>
  <si>
    <t>Transferuri din bugetele locale pentru instituţiile de asistenţă socială pentru persoanele cu handicap</t>
  </si>
  <si>
    <t>56.02.07</t>
  </si>
  <si>
    <t>Transferuri din bugetele locale catre bugetul fondului de asigurări sociale de sănătate</t>
  </si>
  <si>
    <t>56.02.09</t>
  </si>
  <si>
    <t>Partea a II-a APĂRARE, ORDINE PUBLICĂ ŞI SIGURANŢĂ NAŢIONALĂ (60.02+61.02)</t>
  </si>
  <si>
    <t>59.02</t>
  </si>
  <si>
    <t>Apărare (cod 60.02.02)</t>
  </si>
  <si>
    <t>60.02</t>
  </si>
  <si>
    <t>Aparare nationala</t>
  </si>
  <si>
    <t>60.02.02</t>
  </si>
  <si>
    <t>Ordine publică şi siguranţă naţională 
(cod 61.02.03 +61.02.05+ 61.02.50)</t>
  </si>
  <si>
    <t>61.02</t>
  </si>
  <si>
    <t>Ordine publică (cod 61.02.03.04)</t>
  </si>
  <si>
    <t>61.02.03</t>
  </si>
  <si>
    <t xml:space="preserve">    Poliţie comunitară</t>
  </si>
  <si>
    <t>61.02.03.04</t>
  </si>
  <si>
    <t>Protecţie civilă şi protecţia contra incendiilor (protecţie civilă nonmilitară)</t>
  </si>
  <si>
    <t>61.02.05</t>
  </si>
  <si>
    <t xml:space="preserve">Alte cheltuieli în domeniul ordinii publice şi siguranţei naţionale </t>
  </si>
  <si>
    <t>61.02.50</t>
  </si>
  <si>
    <t>Partea a III-a CHELTUIELI SOCIAL-CULTURALE
( cod 65.02+66.02+67.02+68.02)</t>
  </si>
  <si>
    <t>63.02</t>
  </si>
  <si>
    <t>Învăţământ
 (cod 65.02.03 la 65.02.05+65.02.07+65.02.11+65.02.50)</t>
  </si>
  <si>
    <t>65.02</t>
  </si>
  <si>
    <t>Învăţământ preşcolar şi primar 
(cod 65.02.03.01+65.02.03.02)</t>
  </si>
  <si>
    <t>65.02.03</t>
  </si>
  <si>
    <t xml:space="preserve">    Învăţământ preşcolar</t>
  </si>
  <si>
    <t>65.02.03.01</t>
  </si>
  <si>
    <t xml:space="preserve">    Învăţământ primar</t>
  </si>
  <si>
    <t>65.02.03.02</t>
  </si>
  <si>
    <t>Învăţământ secundar
 (cod 65.02.04.01 la 65.02.04.03)</t>
  </si>
  <si>
    <t>65.02.04</t>
  </si>
  <si>
    <t xml:space="preserve">    Învăţământ secundar inferior</t>
  </si>
  <si>
    <t>65.02.04.01</t>
  </si>
  <si>
    <t xml:space="preserve">    Învăţământ secundar superior</t>
  </si>
  <si>
    <t>65.02.04.02</t>
  </si>
  <si>
    <t xml:space="preserve">    Învăţământ profesional</t>
  </si>
  <si>
    <t>65.02.04.03</t>
  </si>
  <si>
    <t>Învăţământ postliceal</t>
  </si>
  <si>
    <t>65.02.05</t>
  </si>
  <si>
    <t>Învăţământ nedefinibil prin nivel 
(cod 65.02.07.04)</t>
  </si>
  <si>
    <t>65.02.07</t>
  </si>
  <si>
    <t xml:space="preserve">    Învăţământ special</t>
  </si>
  <si>
    <t>65.02.07.04</t>
  </si>
  <si>
    <t>Servicii auxiliare pentru educaţie
(cod 65.02.11.03 + 65.02.11.30)</t>
  </si>
  <si>
    <t>65.02.11</t>
  </si>
  <si>
    <t xml:space="preserve">    Internate şi cantine pentru elevi</t>
  </si>
  <si>
    <t>65.02.11.03</t>
  </si>
  <si>
    <t xml:space="preserve">    Alte servicii auxiliare</t>
  </si>
  <si>
    <t>65.02.11.30</t>
  </si>
  <si>
    <t>Alte cheltuieli în domeniul învăţământului</t>
  </si>
  <si>
    <t>65.02.50</t>
  </si>
  <si>
    <t>Sănătate (cod 66.02.06+66.02.08+66.02.50)</t>
  </si>
  <si>
    <t>66.02</t>
  </si>
  <si>
    <t>Servicii medicale în unităţi sanitare cu paturi (cod 66.02.06.01+66.02.06.03)</t>
  </si>
  <si>
    <t>66.02.06</t>
  </si>
  <si>
    <t xml:space="preserve">    Spitale generale</t>
  </si>
  <si>
    <t>66.02.06.01</t>
  </si>
  <si>
    <t xml:space="preserve">    Unităţi medico-sociale</t>
  </si>
  <si>
    <t>66.02.06.03</t>
  </si>
  <si>
    <t>Servicii de sănătate publică</t>
  </si>
  <si>
    <t>66.02.08</t>
  </si>
  <si>
    <t>Alte cheltuieli în domeniul sănătăţii
 (cod 66.02.50.50)</t>
  </si>
  <si>
    <t>66.02.50</t>
  </si>
  <si>
    <t xml:space="preserve">    Alte instituţii şi acţiuni sanitare</t>
  </si>
  <si>
    <t>66.02.50.50</t>
  </si>
  <si>
    <t>Cultură, recreere şi religie
 (cod 67.02.03+67.02.05+67.02.06+67.02.50)</t>
  </si>
  <si>
    <t>67.02</t>
  </si>
  <si>
    <t>Servicii culturale (cod 67.02.03.02 la 67.02.03.08+67.02.03.12+67.02.03.30)</t>
  </si>
  <si>
    <t>67.02.03</t>
  </si>
  <si>
    <t xml:space="preserve">    Biblioteci publice comunale, orăţeneşti, municipale </t>
  </si>
  <si>
    <t>67.02.03.02</t>
  </si>
  <si>
    <t xml:space="preserve">    Muzee</t>
  </si>
  <si>
    <t>67.02.03.03</t>
  </si>
  <si>
    <t xml:space="preserve">    Instituţii publice de spectacole şi concerte</t>
  </si>
  <si>
    <t>67.02.03.04</t>
  </si>
  <si>
    <t xml:space="preserve">    Şcoli populare de artă şi meserii</t>
  </si>
  <si>
    <t>67.02.03.05</t>
  </si>
  <si>
    <t xml:space="preserve">    Case de cultură</t>
  </si>
  <si>
    <t>67.02.03.06</t>
  </si>
  <si>
    <t xml:space="preserve">    Cămine culturale</t>
  </si>
  <si>
    <t>67.02.03.07</t>
  </si>
  <si>
    <t xml:space="preserve">    Centre pentru conservarea şi promovarea culturii tradiţionale</t>
  </si>
  <si>
    <t>67.02.03.08</t>
  </si>
  <si>
    <t xml:space="preserve">    Consolidarea şi restaurarea monumentelor istorice</t>
  </si>
  <si>
    <t>67.02.03.12</t>
  </si>
  <si>
    <t xml:space="preserve">    Alte servicii culturale</t>
  </si>
  <si>
    <t>67.02.03.30</t>
  </si>
  <si>
    <t>Servicii recreative şi sportive 
(cod 67.02.05.01 la 67.02.05.03)</t>
  </si>
  <si>
    <t>67.02.05</t>
  </si>
  <si>
    <t xml:space="preserve">    Sport</t>
  </si>
  <si>
    <t>67.02.05.01</t>
  </si>
  <si>
    <t xml:space="preserve">    Tineret</t>
  </si>
  <si>
    <t>67.02.05.02</t>
  </si>
  <si>
    <t xml:space="preserve">    Întreţinere grădini publice, parcuri, zone verzi, baze sportive şi de agrement</t>
  </si>
  <si>
    <t>67.02.05.03</t>
  </si>
  <si>
    <t>Servicii religioase</t>
  </si>
  <si>
    <t>67.02.06</t>
  </si>
  <si>
    <t>Alte servicii în domeniile culturii, recreerii şi religiei</t>
  </si>
  <si>
    <t>67.02.50</t>
  </si>
  <si>
    <t>Asigurări şi asistenţă socială 
(cod 68.02.04 la 68.02.06+68.02.10+68.02.11+68.02.12+68.02.15+68.02.50)</t>
  </si>
  <si>
    <t>68.02</t>
  </si>
  <si>
    <t>Asistenţă acordată persoanelor în vârstă</t>
  </si>
  <si>
    <t>68.02.04</t>
  </si>
  <si>
    <t>Asistenţă socială în caz de boli şi invalidităţi (cod 68.02.05.02)</t>
  </si>
  <si>
    <t>68.02.05</t>
  </si>
  <si>
    <t xml:space="preserve">    Asistenţă socială în caz de invaliditate</t>
  </si>
  <si>
    <t>68.02.05.02</t>
  </si>
  <si>
    <t>Asistenţă socială pentru familie şi copii</t>
  </si>
  <si>
    <t>68.02.06</t>
  </si>
  <si>
    <t>Ajutoare pentru locuinţe</t>
  </si>
  <si>
    <t>68.02.10</t>
  </si>
  <si>
    <t>Creşe</t>
  </si>
  <si>
    <t>68.02.11</t>
  </si>
  <si>
    <t>Unităţi de asistenţă medico-sociale</t>
  </si>
  <si>
    <t>68.02.12</t>
  </si>
  <si>
    <t>Prevenirea excluderii sociale 
(cod 68.02.15.01+68.02.15.02)</t>
  </si>
  <si>
    <t>68.02.15</t>
  </si>
  <si>
    <t xml:space="preserve">    Ajutor social</t>
  </si>
  <si>
    <t>68.02.15.01</t>
  </si>
  <si>
    <t xml:space="preserve">    Cantine de ajutor social</t>
  </si>
  <si>
    <t>68.02.15.02</t>
  </si>
  <si>
    <t>Alte cheltuieli în domeniul asigurărilor şi asistenţei sociale</t>
  </si>
  <si>
    <t>68.02.50</t>
  </si>
  <si>
    <t>Alte cheltuieli în domeniul  asistenţei sociale</t>
  </si>
  <si>
    <t>68.02.50.50</t>
  </si>
  <si>
    <t>Partea a IV-a SERVICII ŞI DEZVOLTARE PUBLICĂ, LOCUINŢE, MEDIU ŞI APE (cod 70.02+74.02)</t>
  </si>
  <si>
    <t>Locuinţe, servicii şi dezvoltare publică 
(cod 70.02.03+70.02.05 la 70.02.07+70.02.50)</t>
  </si>
  <si>
    <t>70.02</t>
  </si>
  <si>
    <t>Locuinţe (cod 70.02.03.01+70.02.03.30)</t>
  </si>
  <si>
    <t>70.02.03</t>
  </si>
  <si>
    <t xml:space="preserve">    Dezvoltarea sistemului de locuinţe</t>
  </si>
  <si>
    <t>70.02.03.01</t>
  </si>
  <si>
    <t xml:space="preserve">    Alte cheltuieli în domeniul locuinţelor</t>
  </si>
  <si>
    <t>70.02.03.30</t>
  </si>
  <si>
    <t>Alimentări cu apă şi amenajări hidrotehnice 
(cod 70.02.05.01+70.02.05.02)</t>
  </si>
  <si>
    <t>70.02.05</t>
  </si>
  <si>
    <t xml:space="preserve">    Alimentare cu apă</t>
  </si>
  <si>
    <t>70.02.05.01</t>
  </si>
  <si>
    <t xml:space="preserve">    Amenajări hidrotehnice </t>
  </si>
  <si>
    <t>70.02.05.02</t>
  </si>
  <si>
    <t>Iluminat public şi electrificări rurale</t>
  </si>
  <si>
    <t>70.02.06</t>
  </si>
  <si>
    <t>Alimentare cu gaze naturale în localităţi</t>
  </si>
  <si>
    <t>70.02.07</t>
  </si>
  <si>
    <t>Alte servicii în domeniul locuinţelor, serviciilor şi dezvoltării comunale</t>
  </si>
  <si>
    <t>70.02.50</t>
  </si>
  <si>
    <t>Protecţia mediului (cod 74.02.03+74.02.05+74.02.06)</t>
  </si>
  <si>
    <t>74.02</t>
  </si>
  <si>
    <t xml:space="preserve">Reducerea şi controlul poluării </t>
  </si>
  <si>
    <t>74.02.03</t>
  </si>
  <si>
    <t>Salubritate şi gestiunea deşeurilor
(cod 74.02.05.01+74.02.05.02)</t>
  </si>
  <si>
    <t>74.02.05</t>
  </si>
  <si>
    <t xml:space="preserve">    Salubritate</t>
  </si>
  <si>
    <t>74.02.05.01</t>
  </si>
  <si>
    <t xml:space="preserve">    Colectarea, tratarea şi distrugerea deşeurilor</t>
  </si>
  <si>
    <t>74.02.05.02</t>
  </si>
  <si>
    <t>Canalizarea şi tratarea apelor reziduale</t>
  </si>
  <si>
    <t>74.02.06</t>
  </si>
  <si>
    <t>Partea a V-a ACŢIUNI ECONOMICE  (80.02+81.02+83.02+84.02+87.02)</t>
  </si>
  <si>
    <t>79.02</t>
  </si>
  <si>
    <t xml:space="preserve">Acţiuni generale economice, comerciale şi de muncă (cod 80.02.01) </t>
  </si>
  <si>
    <t>80.02</t>
  </si>
  <si>
    <t>Acţiuni generale economice şi comerciale (cod 80.02.01.06+80.02.01.09+80.02.01.10+80.02.01.30)</t>
  </si>
  <si>
    <t>80.02.01</t>
  </si>
  <si>
    <t xml:space="preserve">    Prevenire şi combatere inundaţii şi gheţuri</t>
  </si>
  <si>
    <t>80.02.01.06</t>
  </si>
  <si>
    <t xml:space="preserve">    Stimulare întreprinderi mici şi mijlocii</t>
  </si>
  <si>
    <t>80.02.01.09</t>
  </si>
  <si>
    <t xml:space="preserve">    Programe de dezvoltare regională şi socială</t>
  </si>
  <si>
    <t>80.02.01.10</t>
  </si>
  <si>
    <t xml:space="preserve">    Alte cheltuieli pentru acţiuni economice şi comerciale</t>
  </si>
  <si>
    <t>80.02.01.30</t>
  </si>
  <si>
    <t>Combustibili şi energie 
(cod 81.02.06+81.02.07+81.02.50)</t>
  </si>
  <si>
    <t>81.02</t>
  </si>
  <si>
    <t>Energie termică</t>
  </si>
  <si>
    <t>81.02.06</t>
  </si>
  <si>
    <t>Alţi combustibili</t>
  </si>
  <si>
    <t>81.02.07</t>
  </si>
  <si>
    <t>Alte cheltuieli privind combustibili şi energia</t>
  </si>
  <si>
    <t>81.02.50</t>
  </si>
  <si>
    <t>Agricultură, silvicultură, piscicultură şi vânătoare
 (cod 83.02.03)</t>
  </si>
  <si>
    <t>83.02</t>
  </si>
  <si>
    <t>Agricultură (cod 83.02.03.03+83.02.03.07+83.02.03.30)</t>
  </si>
  <si>
    <t>83.02.03</t>
  </si>
  <si>
    <t xml:space="preserve">    Protecţia plantelor şi carantină fitosanitară</t>
  </si>
  <si>
    <t>83.02.03.03.</t>
  </si>
  <si>
    <t xml:space="preserve">    Camere agricole</t>
  </si>
  <si>
    <t>83.02.03.07</t>
  </si>
  <si>
    <t xml:space="preserve">    Alte cheltuieli în domeniul agriculturii</t>
  </si>
  <si>
    <t>83.02.03.30</t>
  </si>
  <si>
    <t>Transporturi (cod 84.02.03+84.02.06+84.02.50)</t>
  </si>
  <si>
    <t>84.02</t>
  </si>
  <si>
    <t>Transport rutier (cod 84.02.03.01 la 84.02.03.03)</t>
  </si>
  <si>
    <t>84.02.03</t>
  </si>
  <si>
    <t xml:space="preserve">    Drumuri şi poduri</t>
  </si>
  <si>
    <t>84.02.03.01</t>
  </si>
  <si>
    <t xml:space="preserve">    Transport în comun</t>
  </si>
  <si>
    <t>84.02.03.02</t>
  </si>
  <si>
    <t xml:space="preserve">    Străzi</t>
  </si>
  <si>
    <t>84.02.03.03</t>
  </si>
  <si>
    <t>Transport aerian (cod 84.02.06.02)</t>
  </si>
  <si>
    <t>84.02.06</t>
  </si>
  <si>
    <t xml:space="preserve">    Aviaţia civilă</t>
  </si>
  <si>
    <t>84.02.06.02</t>
  </si>
  <si>
    <t>Alte cheltuieli în domeniul transporturilor</t>
  </si>
  <si>
    <t>84.02.50</t>
  </si>
  <si>
    <t>Alte acţiuni economice 
(cod 87.02.01+87.02.03 la 87.02.05+87.02.50)</t>
  </si>
  <si>
    <t>87.02</t>
  </si>
  <si>
    <t>Fondul Român de Dezvoltare Socială</t>
  </si>
  <si>
    <t>87.02.01</t>
  </si>
  <si>
    <t>Zone libere</t>
  </si>
  <si>
    <t>87.02.03</t>
  </si>
  <si>
    <t>Turism</t>
  </si>
  <si>
    <t>87.02.04</t>
  </si>
  <si>
    <t>Proiecte de dezvoltare multifunctionale</t>
  </si>
  <si>
    <t>87.02.05</t>
  </si>
  <si>
    <t>Alte acţiuni economice</t>
  </si>
  <si>
    <t>87.02.50</t>
  </si>
  <si>
    <t>Partea a VII-a REZERVE, EXCEDENT/DEFICIT</t>
  </si>
  <si>
    <t>96.02</t>
  </si>
  <si>
    <t>Excedent (cod 00.01-49.02)</t>
  </si>
  <si>
    <t>98.02</t>
  </si>
  <si>
    <r>
      <t>Deficit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(cod 49.02-00.01)</t>
    </r>
  </si>
  <si>
    <t>99.02</t>
  </si>
  <si>
    <t>CHELTUIELILE SECŢIUNII DE FUNCŢIONARE 
(cod 50.02+59.02+63.02+70.02+74.02+79.02)</t>
  </si>
  <si>
    <t>Partea I-a SERVICII PUBLICE GENERALE 
(cod 51.02+54.02+55.02+56.02)</t>
  </si>
  <si>
    <t>Autorităţi publice şi acţiuni externe (cod 51.02.01)</t>
  </si>
  <si>
    <t>Autorităţi executive şi legislative (cod 51.02.01.03)</t>
  </si>
  <si>
    <t>Autorităţi executive</t>
  </si>
  <si>
    <t>Alte servicii publice generale (cod 54.02.05 la 54.02.07+54.02.10+54.02.50)</t>
  </si>
  <si>
    <t>Fond de rezervă bugetară la dispoziţia autorităţilor locale</t>
  </si>
  <si>
    <t>Apărare naţională</t>
  </si>
  <si>
    <t>Ordine publică şi siguranţă naţională
 (cod 61.02.03+61.02.05+61.02.50)</t>
  </si>
  <si>
    <t>Învăţământ preşcolar şi primar (cod 65.02.03.01+65.02.03.02)</t>
  </si>
  <si>
    <t>Învăţământ secundar (cod 65.02.04.01 la 65.02.04.03)</t>
  </si>
  <si>
    <t xml:space="preserve">   Învăţământ secundar inferior</t>
  </si>
  <si>
    <t>Învăţământ nedefinibil prin nivel (cod 65.02.07.04)</t>
  </si>
  <si>
    <t>Servicii auxiliare pentru educaţie (cod 65.02.11.03 + 65.02.11.30)</t>
  </si>
  <si>
    <t>Cultură, recreere şi religie (cod 67.02.03+67.02.05+67.02.06+67.02.50)</t>
  </si>
  <si>
    <t xml:space="preserve">    Biblioteci publice comunale, orăşeneşti, municipale </t>
  </si>
  <si>
    <t>Servicii recreative şi sportive (cod 67.02.05.01 la 67.02.05.03)</t>
  </si>
  <si>
    <t>Alte servicii în domeniile culturii, recreerii si religiei</t>
  </si>
  <si>
    <t xml:space="preserve"> Asigurări şi asistenţă socială (cod 68.02.04 la 68.02.06 +68.02.10+68.02.11+68.02.12+68.02.15+68.02.50)</t>
  </si>
  <si>
    <t>Locuinţe, servicii şi dezvoltare publică (cod 70.02.03+70.02.05 la 70.02.07+70.02.50)</t>
  </si>
  <si>
    <t>Alimentare cu apă şi amenajări hidrotehnice (cod 70.02.05.01+70.02.05.02)</t>
  </si>
  <si>
    <t>Salubritate şi gestiunea deşeurilor (cod 74.02.05.01+74.02.05.02)</t>
  </si>
  <si>
    <t>Acţiuni generale economice şi comerciale (cod 80.02.01.06+ 80.02.01.09+ 80.02.01.10+ 80.02.01.30)</t>
  </si>
  <si>
    <t>Combustibili şi energie
 (cod 81.02.06+81.02.07+81.02.50)</t>
  </si>
  <si>
    <t>Agricultură, silvicultură, piscicultură şi vânătoare 
(cod 83.02.03)</t>
  </si>
  <si>
    <t>Transport rutier 
(cod 84.02.03.01 la cod 84.02.03.03)</t>
  </si>
  <si>
    <t>Alte acţiuni economice (cod 87.02.01+87.02.03 la 87.02.05+87.02.50)</t>
  </si>
  <si>
    <t>Proiecte de dezvoltare multifuncţionale</t>
  </si>
  <si>
    <t>Partea a VII-a REZERVE, EXCEDENT/DEFICIT (98.02-99.02)</t>
  </si>
  <si>
    <t>EXCEDENT (cod 00.01-49.02)</t>
  </si>
  <si>
    <r>
      <t>Deficit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(cod 49.02-00.01)</t>
    </r>
  </si>
  <si>
    <t>Partea I-a SERVICII PUBLICE GENERALE
 (cod 51.02+54.02)</t>
  </si>
  <si>
    <t>Ordine publică şi siguranţă naţională 
(cod 61.02.03+61.02.05+61.02.50)</t>
  </si>
  <si>
    <t>Partea a III-a CHELTUIELI SOCIAL-CULTURALE
 (cod 65.02+66.02+67.02+68.02)</t>
  </si>
  <si>
    <t>Învăţământ 
(cod 65.02.03 la 65.02.05+65.02.07+65.02.11+65.02.50)</t>
  </si>
  <si>
    <t xml:space="preserve">   Învăţământ special</t>
  </si>
  <si>
    <t>Sănătate 
(cod 66.02.06+66.02.08+66.02.50)</t>
  </si>
  <si>
    <t>Alte cheltuieli în domeniul sănătăţii (cod 66.02.50.50)</t>
  </si>
  <si>
    <t>Cultură, recreere şi religie 
(cod 67.02.03+67.02.05+67.02.06+67.02.50)</t>
  </si>
  <si>
    <t xml:space="preserve">    Biblioteci publice comunale, oraşeneşti, municipale </t>
  </si>
  <si>
    <t xml:space="preserve">     Întreţinere grădini publice, parcuri, zone verzi, baze sportive şi de agrement</t>
  </si>
  <si>
    <t>Prevenirea excluderii sociale (cod 68.02.15.01+68.02.15.02)</t>
  </si>
  <si>
    <t>Partea a IV-a SERVICII ŞI DEZVOLTARE PUBLICĂ, LOCUINŢE, MEDIU ŞI APE
 (cod 70.02+74.02)</t>
  </si>
  <si>
    <t>Alimentări cu apă şi amenajări hidrotehnice (cod 70.02.05.01+70.02.05.02)</t>
  </si>
  <si>
    <t>Salubritate şi gestiunea deşeurilor 
(cod 74.02.05.01+74.02.05.02)</t>
  </si>
  <si>
    <t>Partea aV-a ACŢIUNI ECONOMICE  (80.02+81.02+83.02+84.02+87.02)</t>
  </si>
  <si>
    <t>Combustibili şi energie (cod 81.02.06+81.02.07+81.02.50)</t>
  </si>
  <si>
    <t>Agricultură, silvicultură, piscicultură şi vânătoare (cod 83.02.03)</t>
  </si>
  <si>
    <t>Alte acţiuni economice (cod 87.02.01+87.02.03 la cod 87.02.05+87.02.50)</t>
  </si>
  <si>
    <r>
      <t xml:space="preserve">DEFICIT 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(cod 49.02-00.01)</t>
    </r>
  </si>
  <si>
    <t>ORDONATOR PRINCIPAL CREDITE</t>
  </si>
  <si>
    <t>DIRECTOR ECONOMIC</t>
  </si>
  <si>
    <t>SEF SERVICIU</t>
  </si>
  <si>
    <t>ec.Lucia Ursu</t>
  </si>
  <si>
    <t>ec.Terezia Borbei</t>
  </si>
  <si>
    <t xml:space="preserve">Anexa nr.2 </t>
  </si>
  <si>
    <t>PRIMARIA MUNICIPIULUI SATU MARE</t>
  </si>
  <si>
    <t xml:space="preserve">CHELTUIELILE SECŢIUNII DE DEZVOLTARE 
</t>
  </si>
  <si>
    <t>Kereskényi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</si>
</sst>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10"/>
      <name val="RomHelvetica"/>
    </font>
    <font>
      <b/>
      <sz val="10"/>
      <name val="Arial"/>
      <family val="2"/>
    </font>
    <font>
      <b/>
      <sz val="10"/>
      <name val="RomHelvetica"/>
      <charset val="238"/>
    </font>
    <font>
      <b/>
      <sz val="7"/>
      <color theme="0"/>
      <name val="RomHelvetica"/>
      <charset val="238"/>
    </font>
    <font>
      <b/>
      <sz val="10"/>
      <color theme="0"/>
      <name val="RomHelvetica"/>
      <charset val="238"/>
    </font>
    <font>
      <sz val="10"/>
      <color theme="0"/>
      <name val="Arial"/>
      <family val="2"/>
      <charset val="238"/>
    </font>
    <font>
      <sz val="7"/>
      <color theme="0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b/>
      <i/>
      <sz val="7"/>
      <name val="Arial"/>
      <family val="2"/>
      <charset val="238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12"/>
      <name val="Arial"/>
      <family val="2"/>
      <charset val="238"/>
    </font>
    <font>
      <sz val="12"/>
      <name val="Arial"/>
      <family val="2"/>
    </font>
    <font>
      <sz val="12"/>
      <name val="Arial"/>
      <family val="2"/>
      <charset val="238"/>
    </font>
    <font>
      <sz val="12"/>
      <name val="RomHelvetica"/>
    </font>
    <font>
      <sz val="9"/>
      <name val="Arial"/>
      <family val="2"/>
      <charset val="238"/>
    </font>
    <font>
      <b/>
      <i/>
      <sz val="11"/>
      <name val="Arial"/>
      <family val="2"/>
    </font>
    <font>
      <b/>
      <sz val="7"/>
      <name val="RomHelvetica"/>
      <charset val="238"/>
    </font>
    <font>
      <vertAlign val="superscript"/>
      <sz val="7"/>
      <name val="Arial"/>
      <family val="2"/>
      <charset val="238"/>
    </font>
    <font>
      <b/>
      <sz val="12"/>
      <name val="RomHelvetica"/>
    </font>
    <font>
      <b/>
      <sz val="12"/>
      <color indexed="8"/>
      <name val="Arial"/>
      <family val="2"/>
      <charset val="238"/>
    </font>
    <font>
      <sz val="12"/>
      <name val="RomHelvetica"/>
      <charset val="238"/>
    </font>
    <font>
      <u/>
      <sz val="12"/>
      <name val="Arial"/>
      <family val="2"/>
    </font>
    <font>
      <b/>
      <i/>
      <sz val="8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b/>
      <sz val="9"/>
      <name val="Arial"/>
      <family val="2"/>
      <charset val="238"/>
    </font>
    <font>
      <b/>
      <sz val="9"/>
      <name val="RomHelvetica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85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1" fillId="0" borderId="0" xfId="0" quotePrefix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3" fontId="8" fillId="2" borderId="0" xfId="0" applyNumberFormat="1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3" fontId="9" fillId="2" borderId="0" xfId="0" quotePrefix="1" applyNumberFormat="1" applyFont="1" applyFill="1" applyAlignment="1">
      <alignment horizontal="center" wrapText="1"/>
    </xf>
    <xf numFmtId="3" fontId="2" fillId="2" borderId="0" xfId="0" quotePrefix="1" applyNumberFormat="1" applyFont="1" applyFill="1" applyAlignment="1">
      <alignment horizontal="center" wrapText="1"/>
    </xf>
    <xf numFmtId="0" fontId="11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top" wrapText="1"/>
    </xf>
    <xf numFmtId="0" fontId="5" fillId="5" borderId="11" xfId="0" applyFont="1" applyFill="1" applyBorder="1" applyAlignment="1">
      <alignment horizontal="center" vertical="top" wrapText="1"/>
    </xf>
    <xf numFmtId="3" fontId="15" fillId="5" borderId="11" xfId="0" applyNumberFormat="1" applyFont="1" applyFill="1" applyBorder="1" applyAlignment="1">
      <alignment horizontal="right" vertical="center" wrapText="1"/>
    </xf>
    <xf numFmtId="3" fontId="16" fillId="5" borderId="11" xfId="0" applyNumberFormat="1" applyFont="1" applyFill="1" applyBorder="1" applyAlignment="1">
      <alignment horizontal="right" vertical="center" wrapText="1"/>
    </xf>
    <xf numFmtId="3" fontId="17" fillId="5" borderId="12" xfId="0" applyNumberFormat="1" applyFont="1" applyFill="1" applyBorder="1" applyAlignment="1">
      <alignment horizontal="right" vertical="center" wrapText="1"/>
    </xf>
    <xf numFmtId="0" fontId="11" fillId="6" borderId="10" xfId="0" applyFont="1" applyFill="1" applyBorder="1" applyAlignment="1">
      <alignment horizontal="center" vertical="top" wrapText="1"/>
    </xf>
    <xf numFmtId="0" fontId="5" fillId="6" borderId="11" xfId="0" applyFont="1" applyFill="1" applyBorder="1" applyAlignment="1">
      <alignment horizontal="center" vertical="top" wrapText="1"/>
    </xf>
    <xf numFmtId="3" fontId="16" fillId="6" borderId="11" xfId="0" applyNumberFormat="1" applyFont="1" applyFill="1" applyBorder="1" applyAlignment="1">
      <alignment horizontal="right" vertical="top" wrapText="1"/>
    </xf>
    <xf numFmtId="3" fontId="17" fillId="6" borderId="12" xfId="0" applyNumberFormat="1" applyFont="1" applyFill="1" applyBorder="1" applyAlignment="1">
      <alignment horizontal="right" vertical="top" wrapText="1"/>
    </xf>
    <xf numFmtId="0" fontId="11" fillId="7" borderId="10" xfId="0" applyFont="1" applyFill="1" applyBorder="1" applyAlignment="1">
      <alignment horizontal="center" vertical="top" wrapText="1"/>
    </xf>
    <xf numFmtId="0" fontId="5" fillId="7" borderId="11" xfId="0" quotePrefix="1" applyFont="1" applyFill="1" applyBorder="1" applyAlignment="1">
      <alignment horizontal="center" vertical="top" wrapText="1"/>
    </xf>
    <xf numFmtId="3" fontId="16" fillId="7" borderId="11" xfId="0" applyNumberFormat="1" applyFont="1" applyFill="1" applyBorder="1" applyAlignment="1">
      <alignment horizontal="right" vertical="top" wrapText="1"/>
    </xf>
    <xf numFmtId="3" fontId="17" fillId="7" borderId="12" xfId="0" applyNumberFormat="1" applyFont="1" applyFill="1" applyBorder="1" applyAlignment="1">
      <alignment horizontal="right" vertical="top" wrapText="1"/>
    </xf>
    <xf numFmtId="0" fontId="18" fillId="8" borderId="10" xfId="0" applyFont="1" applyFill="1" applyBorder="1" applyAlignment="1">
      <alignment horizontal="center" vertical="top" wrapText="1"/>
    </xf>
    <xf numFmtId="0" fontId="19" fillId="8" borderId="11" xfId="0" quotePrefix="1" applyFont="1" applyFill="1" applyBorder="1" applyAlignment="1">
      <alignment horizontal="center" vertical="top" wrapText="1"/>
    </xf>
    <xf numFmtId="3" fontId="20" fillId="8" borderId="11" xfId="0" applyNumberFormat="1" applyFont="1" applyFill="1" applyBorder="1" applyAlignment="1">
      <alignment horizontal="right" vertical="top" wrapText="1"/>
    </xf>
    <xf numFmtId="3" fontId="21" fillId="8" borderId="12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vertical="top" wrapText="1"/>
    </xf>
    <xf numFmtId="0" fontId="1" fillId="0" borderId="11" xfId="0" quotePrefix="1" applyFont="1" applyBorder="1" applyAlignment="1">
      <alignment horizontal="center" vertical="top" wrapText="1"/>
    </xf>
    <xf numFmtId="3" fontId="22" fillId="0" borderId="11" xfId="0" applyNumberFormat="1" applyFont="1" applyBorder="1" applyAlignment="1">
      <alignment horizontal="right" vertical="top" wrapText="1"/>
    </xf>
    <xf numFmtId="3" fontId="1" fillId="0" borderId="11" xfId="0" applyNumberFormat="1" applyFont="1" applyBorder="1" applyAlignment="1">
      <alignment horizontal="right" vertical="top" wrapText="1"/>
    </xf>
    <xf numFmtId="3" fontId="23" fillId="0" borderId="12" xfId="0" applyNumberFormat="1" applyFont="1" applyBorder="1" applyAlignment="1">
      <alignment horizontal="right" vertical="top" wrapText="1"/>
    </xf>
    <xf numFmtId="3" fontId="17" fillId="7" borderId="11" xfId="0" applyNumberFormat="1" applyFont="1" applyFill="1" applyBorder="1" applyAlignment="1">
      <alignment horizontal="right" vertical="top" wrapText="1"/>
    </xf>
    <xf numFmtId="3" fontId="24" fillId="0" borderId="11" xfId="0" applyNumberFormat="1" applyFont="1" applyBorder="1" applyAlignment="1">
      <alignment horizontal="right" vertical="top" wrapText="1"/>
    </xf>
    <xf numFmtId="3" fontId="24" fillId="0" borderId="11" xfId="0" applyNumberFormat="1" applyFont="1" applyBorder="1" applyAlignment="1">
      <alignment horizontal="right" vertical="center" wrapText="1"/>
    </xf>
    <xf numFmtId="3" fontId="23" fillId="0" borderId="11" xfId="0" applyNumberFormat="1" applyFont="1" applyBorder="1" applyAlignment="1">
      <alignment horizontal="right" vertical="top"/>
    </xf>
    <xf numFmtId="3" fontId="23" fillId="0" borderId="12" xfId="0" applyNumberFormat="1" applyFont="1" applyBorder="1" applyAlignment="1">
      <alignment horizontal="right"/>
    </xf>
    <xf numFmtId="0" fontId="1" fillId="0" borderId="11" xfId="0" applyFont="1" applyBorder="1" applyAlignment="1">
      <alignment horizontal="center" vertical="top" wrapText="1"/>
    </xf>
    <xf numFmtId="0" fontId="18" fillId="8" borderId="10" xfId="0" applyFont="1" applyFill="1" applyBorder="1" applyAlignment="1">
      <alignment vertical="top" wrapText="1"/>
    </xf>
    <xf numFmtId="3" fontId="21" fillId="8" borderId="1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center" vertical="top" wrapText="1"/>
    </xf>
    <xf numFmtId="3" fontId="23" fillId="0" borderId="11" xfId="0" applyNumberFormat="1" applyFont="1" applyBorder="1" applyAlignment="1">
      <alignment horizontal="right" vertical="top" wrapText="1"/>
    </xf>
    <xf numFmtId="3" fontId="22" fillId="2" borderId="11" xfId="0" applyNumberFormat="1" applyFont="1" applyFill="1" applyBorder="1" applyAlignment="1">
      <alignment horizontal="right" vertical="top" wrapText="1"/>
    </xf>
    <xf numFmtId="3" fontId="16" fillId="0" borderId="11" xfId="0" applyNumberFormat="1" applyFont="1" applyBorder="1" applyAlignment="1">
      <alignment horizontal="right" vertical="top" wrapText="1"/>
    </xf>
    <xf numFmtId="3" fontId="17" fillId="0" borderId="12" xfId="0" applyNumberFormat="1" applyFont="1" applyBorder="1" applyAlignment="1">
      <alignment horizontal="right" vertical="top" wrapText="1"/>
    </xf>
    <xf numFmtId="3" fontId="23" fillId="4" borderId="12" xfId="0" applyNumberFormat="1" applyFont="1" applyFill="1" applyBorder="1" applyAlignment="1">
      <alignment horizontal="right" vertical="top" wrapText="1"/>
    </xf>
    <xf numFmtId="0" fontId="1" fillId="6" borderId="11" xfId="0" applyFont="1" applyFill="1" applyBorder="1" applyAlignment="1">
      <alignment horizontal="center" vertical="top" wrapText="1"/>
    </xf>
    <xf numFmtId="3" fontId="15" fillId="6" borderId="11" xfId="0" applyNumberFormat="1" applyFont="1" applyFill="1" applyBorder="1" applyAlignment="1">
      <alignment horizontal="right" vertical="top" wrapText="1"/>
    </xf>
    <xf numFmtId="3" fontId="15" fillId="7" borderId="11" xfId="0" applyNumberFormat="1" applyFont="1" applyFill="1" applyBorder="1" applyAlignment="1">
      <alignment horizontal="right" vertical="top" wrapText="1"/>
    </xf>
    <xf numFmtId="0" fontId="5" fillId="7" borderId="11" xfId="0" quotePrefix="1" applyFont="1" applyFill="1" applyBorder="1" applyAlignment="1">
      <alignment horizontal="right" vertical="top" wrapText="1"/>
    </xf>
    <xf numFmtId="0" fontId="1" fillId="0" borderId="11" xfId="0" quotePrefix="1" applyFont="1" applyBorder="1" applyAlignment="1">
      <alignment horizontal="right" vertical="top" wrapText="1"/>
    </xf>
    <xf numFmtId="0" fontId="5" fillId="6" borderId="11" xfId="0" applyFont="1" applyFill="1" applyBorder="1" applyAlignment="1">
      <alignment horizontal="right" vertical="top" wrapText="1"/>
    </xf>
    <xf numFmtId="3" fontId="22" fillId="6" borderId="11" xfId="0" applyNumberFormat="1" applyFont="1" applyFill="1" applyBorder="1" applyAlignment="1">
      <alignment horizontal="right" vertical="top" wrapText="1"/>
    </xf>
    <xf numFmtId="3" fontId="24" fillId="6" borderId="11" xfId="0" applyNumberFormat="1" applyFont="1" applyFill="1" applyBorder="1" applyAlignment="1">
      <alignment horizontal="right" vertical="top" wrapText="1"/>
    </xf>
    <xf numFmtId="3" fontId="24" fillId="6" borderId="11" xfId="0" applyNumberFormat="1" applyFont="1" applyFill="1" applyBorder="1" applyAlignment="1">
      <alignment horizontal="right" vertical="center" wrapText="1"/>
    </xf>
    <xf numFmtId="3" fontId="23" fillId="6" borderId="11" xfId="0" applyNumberFormat="1" applyFont="1" applyFill="1" applyBorder="1" applyAlignment="1">
      <alignment horizontal="right" vertical="top"/>
    </xf>
    <xf numFmtId="3" fontId="23" fillId="6" borderId="12" xfId="0" applyNumberFormat="1" applyFont="1" applyFill="1" applyBorder="1" applyAlignment="1">
      <alignment horizontal="right"/>
    </xf>
    <xf numFmtId="0" fontId="27" fillId="0" borderId="10" xfId="0" applyFont="1" applyBorder="1" applyAlignment="1">
      <alignment vertical="top" wrapText="1"/>
    </xf>
    <xf numFmtId="0" fontId="1" fillId="0" borderId="11" xfId="0" quotePrefix="1" applyFont="1" applyBorder="1" applyAlignment="1">
      <alignment horizontal="center" vertical="top"/>
    </xf>
    <xf numFmtId="0" fontId="1" fillId="0" borderId="11" xfId="0" quotePrefix="1" applyFont="1" applyBorder="1" applyAlignment="1">
      <alignment horizontal="right" vertical="top"/>
    </xf>
    <xf numFmtId="3" fontId="23" fillId="0" borderId="11" xfId="0" applyNumberFormat="1" applyFont="1" applyBorder="1" applyAlignment="1">
      <alignment horizontal="right"/>
    </xf>
    <xf numFmtId="3" fontId="23" fillId="0" borderId="11" xfId="0" applyNumberFormat="1" applyFont="1" applyBorder="1" applyAlignment="1">
      <alignment horizontal="right" vertical="center"/>
    </xf>
    <xf numFmtId="0" fontId="27" fillId="0" borderId="10" xfId="0" applyFont="1" applyBorder="1" applyAlignment="1">
      <alignment horizontal="left" wrapText="1"/>
    </xf>
    <xf numFmtId="0" fontId="11" fillId="5" borderId="13" xfId="0" applyFont="1" applyFill="1" applyBorder="1" applyAlignment="1">
      <alignment horizontal="center" vertical="top" wrapText="1"/>
    </xf>
    <xf numFmtId="0" fontId="5" fillId="5" borderId="13" xfId="0" applyFont="1" applyFill="1" applyBorder="1" applyAlignment="1">
      <alignment horizontal="center" vertical="top" wrapText="1"/>
    </xf>
    <xf numFmtId="0" fontId="5" fillId="5" borderId="13" xfId="0" applyFont="1" applyFill="1" applyBorder="1" applyAlignment="1">
      <alignment horizontal="right" vertical="top" wrapText="1"/>
    </xf>
    <xf numFmtId="3" fontId="16" fillId="5" borderId="13" xfId="0" applyNumberFormat="1" applyFont="1" applyFill="1" applyBorder="1" applyAlignment="1">
      <alignment horizontal="right" vertical="center" wrapText="1"/>
    </xf>
    <xf numFmtId="3" fontId="16" fillId="5" borderId="14" xfId="0" applyNumberFormat="1" applyFont="1" applyFill="1" applyBorder="1" applyAlignment="1">
      <alignment horizontal="right" vertical="center" wrapText="1"/>
    </xf>
    <xf numFmtId="3" fontId="15" fillId="5" borderId="13" xfId="0" applyNumberFormat="1" applyFont="1" applyFill="1" applyBorder="1" applyAlignment="1">
      <alignment horizontal="right" vertical="center" wrapText="1"/>
    </xf>
    <xf numFmtId="3" fontId="17" fillId="5" borderId="13" xfId="0" applyNumberFormat="1" applyFont="1" applyFill="1" applyBorder="1" applyAlignment="1">
      <alignment horizontal="right" vertical="center" wrapText="1"/>
    </xf>
    <xf numFmtId="0" fontId="11" fillId="6" borderId="7" xfId="0" applyFont="1" applyFill="1" applyBorder="1" applyAlignment="1">
      <alignment horizontal="center" vertical="top" wrapText="1"/>
    </xf>
    <xf numFmtId="0" fontId="5" fillId="6" borderId="8" xfId="0" applyFont="1" applyFill="1" applyBorder="1" applyAlignment="1">
      <alignment horizontal="center" vertical="top" wrapText="1"/>
    </xf>
    <xf numFmtId="0" fontId="5" fillId="6" borderId="8" xfId="0" applyFont="1" applyFill="1" applyBorder="1" applyAlignment="1">
      <alignment horizontal="right" vertical="top" wrapText="1"/>
    </xf>
    <xf numFmtId="3" fontId="16" fillId="6" borderId="8" xfId="0" applyNumberFormat="1" applyFont="1" applyFill="1" applyBorder="1" applyAlignment="1">
      <alignment horizontal="right" vertical="center" wrapText="1"/>
    </xf>
    <xf numFmtId="3" fontId="16" fillId="6" borderId="11" xfId="0" applyNumberFormat="1" applyFont="1" applyFill="1" applyBorder="1" applyAlignment="1">
      <alignment horizontal="right" vertical="center" wrapText="1"/>
    </xf>
    <xf numFmtId="3" fontId="17" fillId="6" borderId="9" xfId="0" applyNumberFormat="1" applyFont="1" applyFill="1" applyBorder="1" applyAlignment="1">
      <alignment horizontal="right" vertical="center" wrapText="1"/>
    </xf>
    <xf numFmtId="3" fontId="16" fillId="7" borderId="11" xfId="0" applyNumberFormat="1" applyFont="1" applyFill="1" applyBorder="1" applyAlignment="1">
      <alignment horizontal="right" vertical="center" wrapText="1"/>
    </xf>
    <xf numFmtId="3" fontId="17" fillId="7" borderId="12" xfId="0" applyNumberFormat="1" applyFont="1" applyFill="1" applyBorder="1" applyAlignment="1">
      <alignment horizontal="right" vertical="center" wrapText="1"/>
    </xf>
    <xf numFmtId="0" fontId="19" fillId="8" borderId="11" xfId="0" quotePrefix="1" applyFont="1" applyFill="1" applyBorder="1" applyAlignment="1">
      <alignment horizontal="right" vertical="top" wrapText="1"/>
    </xf>
    <xf numFmtId="3" fontId="20" fillId="8" borderId="11" xfId="0" applyNumberFormat="1" applyFont="1" applyFill="1" applyBorder="1" applyAlignment="1">
      <alignment horizontal="right" vertical="center" wrapText="1"/>
    </xf>
    <xf numFmtId="3" fontId="21" fillId="8" borderId="12" xfId="0" applyNumberFormat="1" applyFont="1" applyFill="1" applyBorder="1" applyAlignment="1">
      <alignment horizontal="right" vertical="center" wrapText="1"/>
    </xf>
    <xf numFmtId="3" fontId="22" fillId="0" borderId="11" xfId="0" applyNumberFormat="1" applyFont="1" applyBorder="1" applyAlignment="1">
      <alignment horizontal="right" vertical="center" wrapText="1"/>
    </xf>
    <xf numFmtId="3" fontId="24" fillId="9" borderId="11" xfId="0" applyNumberFormat="1" applyFont="1" applyFill="1" applyBorder="1" applyAlignment="1">
      <alignment horizontal="right" vertical="center" wrapText="1"/>
    </xf>
    <xf numFmtId="3" fontId="23" fillId="9" borderId="12" xfId="0" applyNumberFormat="1" applyFont="1" applyFill="1" applyBorder="1" applyAlignment="1">
      <alignment horizontal="right" vertical="center"/>
    </xf>
    <xf numFmtId="3" fontId="24" fillId="2" borderId="11" xfId="0" applyNumberFormat="1" applyFont="1" applyFill="1" applyBorder="1" applyAlignment="1">
      <alignment horizontal="right" vertical="center" wrapText="1"/>
    </xf>
    <xf numFmtId="3" fontId="23" fillId="0" borderId="12" xfId="0" applyNumberFormat="1" applyFont="1" applyBorder="1" applyAlignment="1">
      <alignment horizontal="right" vertical="center"/>
    </xf>
    <xf numFmtId="3" fontId="23" fillId="9" borderId="11" xfId="0" applyNumberFormat="1" applyFont="1" applyFill="1" applyBorder="1" applyAlignment="1">
      <alignment horizontal="right" vertical="top"/>
    </xf>
    <xf numFmtId="3" fontId="29" fillId="7" borderId="11" xfId="0" applyNumberFormat="1" applyFont="1" applyFill="1" applyBorder="1" applyAlignment="1">
      <alignment horizontal="right" vertical="center" wrapText="1"/>
    </xf>
    <xf numFmtId="3" fontId="30" fillId="7" borderId="12" xfId="0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right" vertical="top" wrapText="1"/>
    </xf>
    <xf numFmtId="3" fontId="17" fillId="6" borderId="12" xfId="0" applyNumberFormat="1" applyFont="1" applyFill="1" applyBorder="1" applyAlignment="1">
      <alignment horizontal="right" vertical="center" wrapText="1"/>
    </xf>
    <xf numFmtId="3" fontId="24" fillId="8" borderId="11" xfId="0" applyNumberFormat="1" applyFont="1" applyFill="1" applyBorder="1" applyAlignment="1">
      <alignment horizontal="right" vertical="center" wrapText="1"/>
    </xf>
    <xf numFmtId="3" fontId="24" fillId="0" borderId="15" xfId="0" applyNumberFormat="1" applyFont="1" applyBorder="1" applyAlignment="1">
      <alignment horizontal="right" vertical="center" wrapText="1"/>
    </xf>
    <xf numFmtId="3" fontId="5" fillId="7" borderId="11" xfId="0" applyNumberFormat="1" applyFont="1" applyFill="1" applyBorder="1" applyAlignment="1">
      <alignment horizontal="right" vertical="center" wrapText="1"/>
    </xf>
    <xf numFmtId="3" fontId="19" fillId="8" borderId="11" xfId="0" applyNumberFormat="1" applyFont="1" applyFill="1" applyBorder="1" applyAlignment="1">
      <alignment horizontal="right" vertical="center" wrapText="1"/>
    </xf>
    <xf numFmtId="3" fontId="17" fillId="7" borderId="11" xfId="0" applyNumberFormat="1" applyFont="1" applyFill="1" applyBorder="1" applyAlignment="1">
      <alignment horizontal="right" vertical="center" wrapText="1"/>
    </xf>
    <xf numFmtId="0" fontId="1" fillId="2" borderId="11" xfId="0" quotePrefix="1" applyFont="1" applyFill="1" applyBorder="1" applyAlignment="1">
      <alignment horizontal="center" vertical="top" wrapText="1"/>
    </xf>
    <xf numFmtId="3" fontId="21" fillId="8" borderId="11" xfId="0" applyNumberFormat="1" applyFont="1" applyFill="1" applyBorder="1" applyAlignment="1">
      <alignment horizontal="right" vertical="center" wrapText="1"/>
    </xf>
    <xf numFmtId="3" fontId="24" fillId="0" borderId="16" xfId="0" applyNumberFormat="1" applyFont="1" applyBorder="1" applyAlignment="1">
      <alignment horizontal="right" vertical="center" wrapText="1"/>
    </xf>
    <xf numFmtId="3" fontId="32" fillId="0" borderId="11" xfId="0" applyNumberFormat="1" applyFont="1" applyBorder="1" applyAlignment="1">
      <alignment horizontal="right" vertical="center" wrapText="1"/>
    </xf>
    <xf numFmtId="3" fontId="29" fillId="6" borderId="11" xfId="0" applyNumberFormat="1" applyFont="1" applyFill="1" applyBorder="1" applyAlignment="1">
      <alignment horizontal="right" vertical="center" wrapText="1"/>
    </xf>
    <xf numFmtId="3" fontId="17" fillId="6" borderId="11" xfId="0" applyNumberFormat="1" applyFont="1" applyFill="1" applyBorder="1" applyAlignment="1">
      <alignment horizontal="right" vertical="top"/>
    </xf>
    <xf numFmtId="3" fontId="17" fillId="6" borderId="12" xfId="0" applyNumberFormat="1" applyFont="1" applyFill="1" applyBorder="1" applyAlignment="1">
      <alignment horizontal="right" vertical="center"/>
    </xf>
    <xf numFmtId="0" fontId="27" fillId="0" borderId="4" xfId="0" applyFont="1" applyBorder="1" applyAlignment="1">
      <alignment horizontal="left" wrapText="1"/>
    </xf>
    <xf numFmtId="0" fontId="1" fillId="0" borderId="5" xfId="0" quotePrefix="1" applyFont="1" applyBorder="1" applyAlignment="1">
      <alignment horizontal="center" vertical="top"/>
    </xf>
    <xf numFmtId="0" fontId="1" fillId="0" borderId="5" xfId="0" quotePrefix="1" applyFont="1" applyBorder="1" applyAlignment="1">
      <alignment horizontal="right" vertical="top"/>
    </xf>
    <xf numFmtId="3" fontId="23" fillId="0" borderId="5" xfId="0" applyNumberFormat="1" applyFont="1" applyBorder="1" applyAlignment="1">
      <alignment horizontal="right" vertical="center"/>
    </xf>
    <xf numFmtId="3" fontId="22" fillId="0" borderId="5" xfId="0" applyNumberFormat="1" applyFont="1" applyBorder="1" applyAlignment="1">
      <alignment horizontal="right" vertical="center" wrapText="1"/>
    </xf>
    <xf numFmtId="3" fontId="24" fillId="0" borderId="5" xfId="0" applyNumberFormat="1" applyFont="1" applyBorder="1" applyAlignment="1">
      <alignment horizontal="right" vertical="center" wrapText="1"/>
    </xf>
    <xf numFmtId="3" fontId="23" fillId="0" borderId="5" xfId="0" applyNumberFormat="1" applyFont="1" applyBorder="1" applyAlignment="1">
      <alignment horizontal="right" vertical="top"/>
    </xf>
    <xf numFmtId="3" fontId="23" fillId="0" borderId="6" xfId="0" applyNumberFormat="1" applyFont="1" applyBorder="1" applyAlignment="1">
      <alignment horizontal="right" vertical="center"/>
    </xf>
    <xf numFmtId="3" fontId="15" fillId="5" borderId="2" xfId="0" applyNumberFormat="1" applyFont="1" applyFill="1" applyBorder="1" applyAlignment="1">
      <alignment horizontal="right" vertical="center" wrapText="1"/>
    </xf>
    <xf numFmtId="3" fontId="16" fillId="5" borderId="2" xfId="0" applyNumberFormat="1" applyFont="1" applyFill="1" applyBorder="1" applyAlignment="1">
      <alignment horizontal="right" vertical="center" wrapText="1"/>
    </xf>
    <xf numFmtId="3" fontId="17" fillId="5" borderId="3" xfId="0" applyNumberFormat="1" applyFont="1" applyFill="1" applyBorder="1" applyAlignment="1">
      <alignment horizontal="right" vertical="center" wrapText="1"/>
    </xf>
    <xf numFmtId="3" fontId="1" fillId="0" borderId="11" xfId="0" quotePrefix="1" applyNumberFormat="1" applyFont="1" applyBorder="1" applyAlignment="1">
      <alignment horizontal="right" vertical="top" wrapText="1"/>
    </xf>
    <xf numFmtId="3" fontId="5" fillId="7" borderId="11" xfId="0" quotePrefix="1" applyNumberFormat="1" applyFont="1" applyFill="1" applyBorder="1" applyAlignment="1">
      <alignment horizontal="right" vertical="top" wrapText="1"/>
    </xf>
    <xf numFmtId="3" fontId="19" fillId="8" borderId="11" xfId="0" quotePrefix="1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justify" wrapText="1"/>
    </xf>
    <xf numFmtId="3" fontId="20" fillId="8" borderId="12" xfId="0" applyNumberFormat="1" applyFont="1" applyFill="1" applyBorder="1" applyAlignment="1">
      <alignment horizontal="right" vertical="center" wrapText="1"/>
    </xf>
    <xf numFmtId="3" fontId="16" fillId="7" borderId="12" xfId="0" applyNumberFormat="1" applyFont="1" applyFill="1" applyBorder="1" applyAlignment="1">
      <alignment horizontal="right" vertical="center" wrapText="1"/>
    </xf>
    <xf numFmtId="3" fontId="15" fillId="6" borderId="11" xfId="0" applyNumberFormat="1" applyFont="1" applyFill="1" applyBorder="1" applyAlignment="1">
      <alignment horizontal="right" vertical="center" wrapText="1"/>
    </xf>
    <xf numFmtId="3" fontId="16" fillId="6" borderId="12" xfId="0" applyNumberFormat="1" applyFont="1" applyFill="1" applyBorder="1" applyAlignment="1">
      <alignment horizontal="right" vertical="center" wrapText="1"/>
    </xf>
    <xf numFmtId="0" fontId="12" fillId="7" borderId="11" xfId="0" quotePrefix="1" applyFont="1" applyFill="1" applyBorder="1" applyAlignment="1">
      <alignment horizontal="right" vertical="top" wrapText="1"/>
    </xf>
    <xf numFmtId="0" fontId="33" fillId="8" borderId="11" xfId="0" quotePrefix="1" applyFont="1" applyFill="1" applyBorder="1" applyAlignment="1">
      <alignment horizontal="right" vertical="top" wrapText="1"/>
    </xf>
    <xf numFmtId="0" fontId="13" fillId="0" borderId="11" xfId="0" quotePrefix="1" applyFont="1" applyBorder="1" applyAlignment="1">
      <alignment horizontal="right" vertical="top" wrapText="1"/>
    </xf>
    <xf numFmtId="0" fontId="13" fillId="0" borderId="11" xfId="0" applyFont="1" applyBorder="1" applyAlignment="1">
      <alignment horizontal="right" vertical="top" wrapText="1"/>
    </xf>
    <xf numFmtId="3" fontId="15" fillId="7" borderId="11" xfId="0" applyNumberFormat="1" applyFont="1" applyFill="1" applyBorder="1" applyAlignment="1">
      <alignment horizontal="right" vertical="center" wrapText="1"/>
    </xf>
    <xf numFmtId="3" fontId="26" fillId="8" borderId="11" xfId="0" applyNumberFormat="1" applyFont="1" applyFill="1" applyBorder="1" applyAlignment="1">
      <alignment horizontal="right" vertical="center" wrapText="1"/>
    </xf>
    <xf numFmtId="0" fontId="18" fillId="8" borderId="10" xfId="0" applyFont="1" applyFill="1" applyBorder="1" applyAlignment="1">
      <alignment horizontal="left" vertical="top" wrapText="1"/>
    </xf>
    <xf numFmtId="3" fontId="22" fillId="6" borderId="11" xfId="0" applyNumberFormat="1" applyFont="1" applyFill="1" applyBorder="1" applyAlignment="1">
      <alignment horizontal="right" vertical="center" wrapText="1"/>
    </xf>
    <xf numFmtId="3" fontId="23" fillId="6" borderId="12" xfId="0" applyNumberFormat="1" applyFont="1" applyFill="1" applyBorder="1" applyAlignment="1">
      <alignment horizontal="righ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0" xfId="2" applyFont="1"/>
    <xf numFmtId="0" fontId="5" fillId="0" borderId="0" xfId="0" applyFont="1"/>
    <xf numFmtId="3" fontId="35" fillId="0" borderId="11" xfId="0" quotePrefix="1" applyNumberFormat="1" applyFont="1" applyBorder="1" applyAlignment="1">
      <alignment horizontal="right" vertical="top" wrapText="1"/>
    </xf>
    <xf numFmtId="3" fontId="26" fillId="8" borderId="11" xfId="0" quotePrefix="1" applyNumberFormat="1" applyFont="1" applyFill="1" applyBorder="1" applyAlignment="1">
      <alignment horizontal="right" vertical="top" wrapText="1"/>
    </xf>
    <xf numFmtId="0" fontId="22" fillId="0" borderId="0" xfId="0" applyFont="1"/>
    <xf numFmtId="3" fontId="20" fillId="0" borderId="11" xfId="0" applyNumberFormat="1" applyFont="1" applyFill="1" applyBorder="1" applyAlignment="1">
      <alignment horizontal="right" vertical="center" wrapText="1"/>
    </xf>
    <xf numFmtId="3" fontId="21" fillId="0" borderId="12" xfId="0" applyNumberFormat="1" applyFont="1" applyFill="1" applyBorder="1" applyAlignment="1">
      <alignment horizontal="right" vertical="center" wrapText="1"/>
    </xf>
    <xf numFmtId="3" fontId="24" fillId="0" borderId="11" xfId="0" applyNumberFormat="1" applyFont="1" applyFill="1" applyBorder="1" applyAlignment="1">
      <alignment horizontal="right" vertical="center" wrapText="1"/>
    </xf>
    <xf numFmtId="3" fontId="2" fillId="0" borderId="11" xfId="0" applyNumberFormat="1" applyFont="1" applyFill="1" applyBorder="1" applyAlignment="1">
      <alignment horizontal="right" vertical="top"/>
    </xf>
    <xf numFmtId="3" fontId="23" fillId="0" borderId="12" xfId="0" applyNumberFormat="1" applyFont="1" applyFill="1" applyBorder="1" applyAlignment="1">
      <alignment horizontal="right" vertical="center"/>
    </xf>
    <xf numFmtId="3" fontId="23" fillId="0" borderId="11" xfId="0" applyNumberFormat="1" applyFont="1" applyFill="1" applyBorder="1" applyAlignment="1">
      <alignment horizontal="right" vertical="top"/>
    </xf>
    <xf numFmtId="0" fontId="18" fillId="0" borderId="10" xfId="0" applyFont="1" applyFill="1" applyBorder="1" applyAlignment="1">
      <alignment vertical="top" wrapText="1"/>
    </xf>
    <xf numFmtId="0" fontId="19" fillId="0" borderId="11" xfId="0" quotePrefix="1" applyFont="1" applyFill="1" applyBorder="1" applyAlignment="1">
      <alignment horizontal="center" vertical="top" wrapText="1"/>
    </xf>
    <xf numFmtId="0" fontId="19" fillId="0" borderId="11" xfId="0" quotePrefix="1" applyFont="1" applyFill="1" applyBorder="1" applyAlignment="1">
      <alignment horizontal="right" vertical="top" wrapText="1"/>
    </xf>
    <xf numFmtId="3" fontId="23" fillId="0" borderId="11" xfId="0" applyNumberFormat="1" applyFont="1" applyFill="1" applyBorder="1" applyAlignment="1">
      <alignment horizontal="right" vertical="center"/>
    </xf>
    <xf numFmtId="3" fontId="31" fillId="0" borderId="11" xfId="0" applyNumberFormat="1" applyFont="1" applyFill="1" applyBorder="1" applyAlignment="1">
      <alignment horizontal="right" vertical="center" wrapText="1"/>
    </xf>
    <xf numFmtId="3" fontId="21" fillId="0" borderId="11" xfId="0" applyNumberFormat="1" applyFont="1" applyFill="1" applyBorder="1" applyAlignment="1">
      <alignment horizontal="right" vertical="center" wrapText="1"/>
    </xf>
    <xf numFmtId="3" fontId="22" fillId="0" borderId="11" xfId="0" applyNumberFormat="1" applyFont="1" applyFill="1" applyBorder="1" applyAlignment="1">
      <alignment horizontal="right" vertical="center" wrapText="1"/>
    </xf>
    <xf numFmtId="3" fontId="22" fillId="0" borderId="11" xfId="0" quotePrefix="1" applyNumberFormat="1" applyFont="1" applyBorder="1" applyAlignment="1">
      <alignment horizontal="right" vertical="top" wrapText="1"/>
    </xf>
    <xf numFmtId="3" fontId="22" fillId="0" borderId="11" xfId="0" quotePrefix="1" applyNumberFormat="1" applyFont="1" applyFill="1" applyBorder="1" applyAlignment="1">
      <alignment horizontal="right" vertical="top" wrapText="1"/>
    </xf>
    <xf numFmtId="3" fontId="24" fillId="0" borderId="15" xfId="0" applyNumberFormat="1" applyFont="1" applyFill="1" applyBorder="1" applyAlignment="1">
      <alignment horizontal="right" vertical="center" wrapText="1"/>
    </xf>
    <xf numFmtId="3" fontId="20" fillId="0" borderId="1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38" fillId="0" borderId="0" xfId="2" applyFont="1" applyAlignment="1">
      <alignment horizontal="center"/>
    </xf>
    <xf numFmtId="0" fontId="39" fillId="5" borderId="13" xfId="0" applyFont="1" applyFill="1" applyBorder="1" applyAlignment="1">
      <alignment horizontal="center" vertical="top" wrapText="1"/>
    </xf>
    <xf numFmtId="0" fontId="15" fillId="5" borderId="13" xfId="0" applyFont="1" applyFill="1" applyBorder="1" applyAlignment="1">
      <alignment horizontal="center" vertical="center" wrapText="1"/>
    </xf>
    <xf numFmtId="3" fontId="16" fillId="5" borderId="17" xfId="0" applyNumberFormat="1" applyFont="1" applyFill="1" applyBorder="1" applyAlignment="1">
      <alignment horizontal="right" vertical="center" wrapText="1"/>
    </xf>
    <xf numFmtId="3" fontId="34" fillId="0" borderId="11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37" fillId="3" borderId="2" xfId="0" applyFont="1" applyFill="1" applyBorder="1" applyAlignment="1">
      <alignment horizontal="center" vertical="center" wrapText="1"/>
    </xf>
    <xf numFmtId="0" fontId="36" fillId="3" borderId="3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1" xr:uid="{EA161C67-F922-4FF0-9CA1-5A780E89DDDD}"/>
    <cellStyle name="Normal_mach31" xfId="2" xr:uid="{BB1BB950-E510-407B-BE34-6440AA5AC9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2/CONT%20EXECUTIE%202021/31.12.2021/1%20%2002-%2051,54,55,70,83,84%20%20%20%20IV%20%202021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67.05.01"/>
      <sheetName val="67,03,02"/>
      <sheetName val="ZV"/>
      <sheetName val="67,03,04+P 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crese"/>
      <sheetName val="Prim+SPAS"/>
      <sheetName val="68"/>
      <sheetName val="70,03,30,bl"/>
      <sheetName val="70,05,01"/>
      <sheetName val="70,06"/>
      <sheetName val="70,50"/>
      <sheetName val="70,50,,58 C.N."/>
      <sheetName val="70.50. VECHI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>
        <row r="7">
          <cell r="E7" t="str">
            <v>Credite  bugetare  initiale</v>
          </cell>
          <cell r="F7" t="str">
            <v>Credite bugetare definitive</v>
          </cell>
        </row>
        <row r="10">
          <cell r="C10">
            <v>213677343</v>
          </cell>
          <cell r="D10">
            <v>183592004</v>
          </cell>
          <cell r="E10">
            <v>429318271</v>
          </cell>
          <cell r="F10">
            <v>426049452</v>
          </cell>
          <cell r="G10">
            <v>352722822</v>
          </cell>
          <cell r="H10">
            <v>352722822</v>
          </cell>
          <cell r="I10">
            <v>352722822</v>
          </cell>
          <cell r="J10">
            <v>0</v>
          </cell>
        </row>
        <row r="164">
          <cell r="E164">
            <v>2729467</v>
          </cell>
          <cell r="F164">
            <v>4128800</v>
          </cell>
          <cell r="G164">
            <v>4097593</v>
          </cell>
          <cell r="H164">
            <v>4097593</v>
          </cell>
          <cell r="I164">
            <v>4097593</v>
          </cell>
          <cell r="J164">
            <v>0</v>
          </cell>
          <cell r="K164">
            <v>4117153</v>
          </cell>
        </row>
        <row r="165">
          <cell r="E165">
            <v>556120</v>
          </cell>
          <cell r="F165">
            <v>855888</v>
          </cell>
          <cell r="G165">
            <v>855770</v>
          </cell>
          <cell r="H165">
            <v>855770</v>
          </cell>
          <cell r="I165">
            <v>855770</v>
          </cell>
          <cell r="J165">
            <v>0</v>
          </cell>
          <cell r="K165">
            <v>822192</v>
          </cell>
        </row>
        <row r="166">
          <cell r="E166">
            <v>18280763</v>
          </cell>
          <cell r="F166">
            <v>21047462</v>
          </cell>
          <cell r="G166">
            <v>20114078</v>
          </cell>
          <cell r="H166">
            <v>20114078</v>
          </cell>
          <cell r="I166">
            <v>20114078</v>
          </cell>
          <cell r="J166">
            <v>0</v>
          </cell>
          <cell r="K166">
            <v>18690268</v>
          </cell>
        </row>
        <row r="167">
          <cell r="E167">
            <v>5237233</v>
          </cell>
          <cell r="F167">
            <v>6873067</v>
          </cell>
          <cell r="G167">
            <v>6622793</v>
          </cell>
          <cell r="H167">
            <v>6622793</v>
          </cell>
          <cell r="I167">
            <v>6622793</v>
          </cell>
          <cell r="J167">
            <v>0</v>
          </cell>
          <cell r="K167">
            <v>5785746</v>
          </cell>
        </row>
        <row r="168">
          <cell r="E168">
            <v>13043530</v>
          </cell>
          <cell r="F168">
            <v>14174395</v>
          </cell>
          <cell r="G168">
            <v>13491285</v>
          </cell>
          <cell r="H168">
            <v>13491285</v>
          </cell>
          <cell r="I168">
            <v>13491285</v>
          </cell>
          <cell r="J168">
            <v>0</v>
          </cell>
          <cell r="K168">
            <v>12904522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J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H174">
            <v>0</v>
          </cell>
          <cell r="I174">
            <v>0</v>
          </cell>
          <cell r="J174">
            <v>0</v>
          </cell>
        </row>
        <row r="175">
          <cell r="J175">
            <v>0</v>
          </cell>
        </row>
        <row r="176">
          <cell r="F176">
            <v>190650</v>
          </cell>
          <cell r="G176">
            <v>186200</v>
          </cell>
          <cell r="H176">
            <v>186200</v>
          </cell>
          <cell r="I176">
            <v>186200</v>
          </cell>
          <cell r="J176">
            <v>0</v>
          </cell>
          <cell r="K176">
            <v>188300</v>
          </cell>
        </row>
        <row r="285">
          <cell r="F285">
            <v>6373143</v>
          </cell>
          <cell r="G285">
            <v>5157143</v>
          </cell>
          <cell r="H285">
            <v>5157143</v>
          </cell>
          <cell r="I285">
            <v>5157143</v>
          </cell>
          <cell r="J285">
            <v>0</v>
          </cell>
          <cell r="K285">
            <v>41746</v>
          </cell>
        </row>
        <row r="286">
          <cell r="K286">
            <v>1049</v>
          </cell>
        </row>
        <row r="288">
          <cell r="F288">
            <v>1068524</v>
          </cell>
          <cell r="G288">
            <v>429951</v>
          </cell>
          <cell r="H288">
            <v>429951</v>
          </cell>
          <cell r="I288">
            <v>429951</v>
          </cell>
          <cell r="J288">
            <v>0</v>
          </cell>
          <cell r="K288">
            <v>354277</v>
          </cell>
        </row>
        <row r="289">
          <cell r="F289">
            <v>1977680</v>
          </cell>
          <cell r="G289">
            <v>1042553</v>
          </cell>
          <cell r="H289">
            <v>1042553</v>
          </cell>
          <cell r="I289">
            <v>1042553</v>
          </cell>
          <cell r="J289">
            <v>0</v>
          </cell>
          <cell r="K289">
            <v>275604</v>
          </cell>
        </row>
        <row r="297">
          <cell r="F297">
            <v>3795000</v>
          </cell>
          <cell r="G297">
            <v>1814317</v>
          </cell>
          <cell r="H297">
            <v>1814317</v>
          </cell>
          <cell r="I297">
            <v>1814317</v>
          </cell>
          <cell r="J297">
            <v>0</v>
          </cell>
        </row>
      </sheetData>
      <sheetData sheetId="5"/>
      <sheetData sheetId="6"/>
      <sheetData sheetId="7">
        <row r="6">
          <cell r="B6" t="str">
            <v>la data de  31.12.2021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7">
          <cell r="L17">
            <v>8405400</v>
          </cell>
          <cell r="M17">
            <v>1181300</v>
          </cell>
          <cell r="N17">
            <v>7354</v>
          </cell>
          <cell r="O17">
            <v>7354</v>
          </cell>
          <cell r="P17">
            <v>7354</v>
          </cell>
          <cell r="Q17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62A37-471E-44D3-A38A-72069E0FAD48}">
  <sheetPr>
    <tabColor rgb="FF7030A0"/>
    <pageSetUpPr fitToPage="1"/>
  </sheetPr>
  <dimension ref="A1:K388"/>
  <sheetViews>
    <sheetView tabSelected="1" topLeftCell="A340" zoomScale="98" zoomScaleNormal="98" workbookViewId="0">
      <selection activeCell="D402" sqref="D402"/>
    </sheetView>
  </sheetViews>
  <sheetFormatPr defaultRowHeight="12.75"/>
  <cols>
    <col min="1" max="1" width="28" style="144" customWidth="1"/>
    <col min="2" max="2" width="12.85546875" customWidth="1"/>
    <col min="3" max="3" width="15" customWidth="1"/>
    <col min="4" max="4" width="14.5703125" customWidth="1"/>
    <col min="5" max="5" width="16" customWidth="1"/>
    <col min="6" max="6" width="15.5703125" customWidth="1"/>
    <col min="7" max="7" width="14.85546875" customWidth="1"/>
    <col min="8" max="8" width="15.28515625" customWidth="1"/>
    <col min="9" max="9" width="15" customWidth="1"/>
    <col min="10" max="10" width="13.140625" customWidth="1"/>
    <col min="11" max="11" width="14.28515625" customWidth="1"/>
    <col min="242" max="242" width="28" customWidth="1"/>
    <col min="243" max="243" width="12.85546875" customWidth="1"/>
    <col min="244" max="244" width="13.140625" customWidth="1"/>
    <col min="245" max="245" width="13.28515625" customWidth="1"/>
    <col min="246" max="246" width="16" customWidth="1"/>
    <col min="247" max="247" width="15.5703125" customWidth="1"/>
    <col min="248" max="250" width="14.28515625" customWidth="1"/>
    <col min="251" max="251" width="13.140625" customWidth="1"/>
    <col min="252" max="252" width="14.28515625" customWidth="1"/>
    <col min="253" max="253" width="3" customWidth="1"/>
    <col min="254" max="254" width="11.5703125" customWidth="1"/>
    <col min="258" max="258" width="10.5703125" customWidth="1"/>
    <col min="259" max="259" width="9.85546875" customWidth="1"/>
    <col min="260" max="260" width="10.28515625" customWidth="1"/>
    <col min="261" max="261" width="11.28515625" customWidth="1"/>
    <col min="262" max="262" width="11.140625" customWidth="1"/>
    <col min="263" max="263" width="11.85546875" customWidth="1"/>
    <col min="265" max="265" width="11.42578125" customWidth="1"/>
    <col min="498" max="498" width="28" customWidth="1"/>
    <col min="499" max="499" width="12.85546875" customWidth="1"/>
    <col min="500" max="500" width="13.140625" customWidth="1"/>
    <col min="501" max="501" width="13.28515625" customWidth="1"/>
    <col min="502" max="502" width="16" customWidth="1"/>
    <col min="503" max="503" width="15.5703125" customWidth="1"/>
    <col min="504" max="506" width="14.28515625" customWidth="1"/>
    <col min="507" max="507" width="13.140625" customWidth="1"/>
    <col min="508" max="508" width="14.28515625" customWidth="1"/>
    <col min="509" max="509" width="3" customWidth="1"/>
    <col min="510" max="510" width="11.5703125" customWidth="1"/>
    <col min="514" max="514" width="10.5703125" customWidth="1"/>
    <col min="515" max="515" width="9.85546875" customWidth="1"/>
    <col min="516" max="516" width="10.28515625" customWidth="1"/>
    <col min="517" max="517" width="11.28515625" customWidth="1"/>
    <col min="518" max="518" width="11.140625" customWidth="1"/>
    <col min="519" max="519" width="11.85546875" customWidth="1"/>
    <col min="521" max="521" width="11.42578125" customWidth="1"/>
    <col min="754" max="754" width="28" customWidth="1"/>
    <col min="755" max="755" width="12.85546875" customWidth="1"/>
    <col min="756" max="756" width="13.140625" customWidth="1"/>
    <col min="757" max="757" width="13.28515625" customWidth="1"/>
    <col min="758" max="758" width="16" customWidth="1"/>
    <col min="759" max="759" width="15.5703125" customWidth="1"/>
    <col min="760" max="762" width="14.28515625" customWidth="1"/>
    <col min="763" max="763" width="13.140625" customWidth="1"/>
    <col min="764" max="764" width="14.28515625" customWidth="1"/>
    <col min="765" max="765" width="3" customWidth="1"/>
    <col min="766" max="766" width="11.5703125" customWidth="1"/>
    <col min="770" max="770" width="10.5703125" customWidth="1"/>
    <col min="771" max="771" width="9.85546875" customWidth="1"/>
    <col min="772" max="772" width="10.28515625" customWidth="1"/>
    <col min="773" max="773" width="11.28515625" customWidth="1"/>
    <col min="774" max="774" width="11.140625" customWidth="1"/>
    <col min="775" max="775" width="11.85546875" customWidth="1"/>
    <col min="777" max="777" width="11.42578125" customWidth="1"/>
    <col min="1010" max="1010" width="28" customWidth="1"/>
    <col min="1011" max="1011" width="12.85546875" customWidth="1"/>
    <col min="1012" max="1012" width="13.140625" customWidth="1"/>
    <col min="1013" max="1013" width="13.28515625" customWidth="1"/>
    <col min="1014" max="1014" width="16" customWidth="1"/>
    <col min="1015" max="1015" width="15.5703125" customWidth="1"/>
    <col min="1016" max="1018" width="14.28515625" customWidth="1"/>
    <col min="1019" max="1019" width="13.140625" customWidth="1"/>
    <col min="1020" max="1020" width="14.28515625" customWidth="1"/>
    <col min="1021" max="1021" width="3" customWidth="1"/>
    <col min="1022" max="1022" width="11.5703125" customWidth="1"/>
    <col min="1026" max="1026" width="10.5703125" customWidth="1"/>
    <col min="1027" max="1027" width="9.85546875" customWidth="1"/>
    <col min="1028" max="1028" width="10.28515625" customWidth="1"/>
    <col min="1029" max="1029" width="11.28515625" customWidth="1"/>
    <col min="1030" max="1030" width="11.140625" customWidth="1"/>
    <col min="1031" max="1031" width="11.85546875" customWidth="1"/>
    <col min="1033" max="1033" width="11.42578125" customWidth="1"/>
    <col min="1266" max="1266" width="28" customWidth="1"/>
    <col min="1267" max="1267" width="12.85546875" customWidth="1"/>
    <col min="1268" max="1268" width="13.140625" customWidth="1"/>
    <col min="1269" max="1269" width="13.28515625" customWidth="1"/>
    <col min="1270" max="1270" width="16" customWidth="1"/>
    <col min="1271" max="1271" width="15.5703125" customWidth="1"/>
    <col min="1272" max="1274" width="14.28515625" customWidth="1"/>
    <col min="1275" max="1275" width="13.140625" customWidth="1"/>
    <col min="1276" max="1276" width="14.28515625" customWidth="1"/>
    <col min="1277" max="1277" width="3" customWidth="1"/>
    <col min="1278" max="1278" width="11.5703125" customWidth="1"/>
    <col min="1282" max="1282" width="10.5703125" customWidth="1"/>
    <col min="1283" max="1283" width="9.85546875" customWidth="1"/>
    <col min="1284" max="1284" width="10.28515625" customWidth="1"/>
    <col min="1285" max="1285" width="11.28515625" customWidth="1"/>
    <col min="1286" max="1286" width="11.140625" customWidth="1"/>
    <col min="1287" max="1287" width="11.85546875" customWidth="1"/>
    <col min="1289" max="1289" width="11.42578125" customWidth="1"/>
    <col min="1522" max="1522" width="28" customWidth="1"/>
    <col min="1523" max="1523" width="12.85546875" customWidth="1"/>
    <col min="1524" max="1524" width="13.140625" customWidth="1"/>
    <col min="1525" max="1525" width="13.28515625" customWidth="1"/>
    <col min="1526" max="1526" width="16" customWidth="1"/>
    <col min="1527" max="1527" width="15.5703125" customWidth="1"/>
    <col min="1528" max="1530" width="14.28515625" customWidth="1"/>
    <col min="1531" max="1531" width="13.140625" customWidth="1"/>
    <col min="1532" max="1532" width="14.28515625" customWidth="1"/>
    <col min="1533" max="1533" width="3" customWidth="1"/>
    <col min="1534" max="1534" width="11.5703125" customWidth="1"/>
    <col min="1538" max="1538" width="10.5703125" customWidth="1"/>
    <col min="1539" max="1539" width="9.85546875" customWidth="1"/>
    <col min="1540" max="1540" width="10.28515625" customWidth="1"/>
    <col min="1541" max="1541" width="11.28515625" customWidth="1"/>
    <col min="1542" max="1542" width="11.140625" customWidth="1"/>
    <col min="1543" max="1543" width="11.85546875" customWidth="1"/>
    <col min="1545" max="1545" width="11.42578125" customWidth="1"/>
    <col min="1778" max="1778" width="28" customWidth="1"/>
    <col min="1779" max="1779" width="12.85546875" customWidth="1"/>
    <col min="1780" max="1780" width="13.140625" customWidth="1"/>
    <col min="1781" max="1781" width="13.28515625" customWidth="1"/>
    <col min="1782" max="1782" width="16" customWidth="1"/>
    <col min="1783" max="1783" width="15.5703125" customWidth="1"/>
    <col min="1784" max="1786" width="14.28515625" customWidth="1"/>
    <col min="1787" max="1787" width="13.140625" customWidth="1"/>
    <col min="1788" max="1788" width="14.28515625" customWidth="1"/>
    <col min="1789" max="1789" width="3" customWidth="1"/>
    <col min="1790" max="1790" width="11.5703125" customWidth="1"/>
    <col min="1794" max="1794" width="10.5703125" customWidth="1"/>
    <col min="1795" max="1795" width="9.85546875" customWidth="1"/>
    <col min="1796" max="1796" width="10.28515625" customWidth="1"/>
    <col min="1797" max="1797" width="11.28515625" customWidth="1"/>
    <col min="1798" max="1798" width="11.140625" customWidth="1"/>
    <col min="1799" max="1799" width="11.85546875" customWidth="1"/>
    <col min="1801" max="1801" width="11.42578125" customWidth="1"/>
    <col min="2034" max="2034" width="28" customWidth="1"/>
    <col min="2035" max="2035" width="12.85546875" customWidth="1"/>
    <col min="2036" max="2036" width="13.140625" customWidth="1"/>
    <col min="2037" max="2037" width="13.28515625" customWidth="1"/>
    <col min="2038" max="2038" width="16" customWidth="1"/>
    <col min="2039" max="2039" width="15.5703125" customWidth="1"/>
    <col min="2040" max="2042" width="14.28515625" customWidth="1"/>
    <col min="2043" max="2043" width="13.140625" customWidth="1"/>
    <col min="2044" max="2044" width="14.28515625" customWidth="1"/>
    <col min="2045" max="2045" width="3" customWidth="1"/>
    <col min="2046" max="2046" width="11.5703125" customWidth="1"/>
    <col min="2050" max="2050" width="10.5703125" customWidth="1"/>
    <col min="2051" max="2051" width="9.85546875" customWidth="1"/>
    <col min="2052" max="2052" width="10.28515625" customWidth="1"/>
    <col min="2053" max="2053" width="11.28515625" customWidth="1"/>
    <col min="2054" max="2054" width="11.140625" customWidth="1"/>
    <col min="2055" max="2055" width="11.85546875" customWidth="1"/>
    <col min="2057" max="2057" width="11.42578125" customWidth="1"/>
    <col min="2290" max="2290" width="28" customWidth="1"/>
    <col min="2291" max="2291" width="12.85546875" customWidth="1"/>
    <col min="2292" max="2292" width="13.140625" customWidth="1"/>
    <col min="2293" max="2293" width="13.28515625" customWidth="1"/>
    <col min="2294" max="2294" width="16" customWidth="1"/>
    <col min="2295" max="2295" width="15.5703125" customWidth="1"/>
    <col min="2296" max="2298" width="14.28515625" customWidth="1"/>
    <col min="2299" max="2299" width="13.140625" customWidth="1"/>
    <col min="2300" max="2300" width="14.28515625" customWidth="1"/>
    <col min="2301" max="2301" width="3" customWidth="1"/>
    <col min="2302" max="2302" width="11.5703125" customWidth="1"/>
    <col min="2306" max="2306" width="10.5703125" customWidth="1"/>
    <col min="2307" max="2307" width="9.85546875" customWidth="1"/>
    <col min="2308" max="2308" width="10.28515625" customWidth="1"/>
    <col min="2309" max="2309" width="11.28515625" customWidth="1"/>
    <col min="2310" max="2310" width="11.140625" customWidth="1"/>
    <col min="2311" max="2311" width="11.85546875" customWidth="1"/>
    <col min="2313" max="2313" width="11.42578125" customWidth="1"/>
    <col min="2546" max="2546" width="28" customWidth="1"/>
    <col min="2547" max="2547" width="12.85546875" customWidth="1"/>
    <col min="2548" max="2548" width="13.140625" customWidth="1"/>
    <col min="2549" max="2549" width="13.28515625" customWidth="1"/>
    <col min="2550" max="2550" width="16" customWidth="1"/>
    <col min="2551" max="2551" width="15.5703125" customWidth="1"/>
    <col min="2552" max="2554" width="14.28515625" customWidth="1"/>
    <col min="2555" max="2555" width="13.140625" customWidth="1"/>
    <col min="2556" max="2556" width="14.28515625" customWidth="1"/>
    <col min="2557" max="2557" width="3" customWidth="1"/>
    <col min="2558" max="2558" width="11.5703125" customWidth="1"/>
    <col min="2562" max="2562" width="10.5703125" customWidth="1"/>
    <col min="2563" max="2563" width="9.85546875" customWidth="1"/>
    <col min="2564" max="2564" width="10.28515625" customWidth="1"/>
    <col min="2565" max="2565" width="11.28515625" customWidth="1"/>
    <col min="2566" max="2566" width="11.140625" customWidth="1"/>
    <col min="2567" max="2567" width="11.85546875" customWidth="1"/>
    <col min="2569" max="2569" width="11.42578125" customWidth="1"/>
    <col min="2802" max="2802" width="28" customWidth="1"/>
    <col min="2803" max="2803" width="12.85546875" customWidth="1"/>
    <col min="2804" max="2804" width="13.140625" customWidth="1"/>
    <col min="2805" max="2805" width="13.28515625" customWidth="1"/>
    <col min="2806" max="2806" width="16" customWidth="1"/>
    <col min="2807" max="2807" width="15.5703125" customWidth="1"/>
    <col min="2808" max="2810" width="14.28515625" customWidth="1"/>
    <col min="2811" max="2811" width="13.140625" customWidth="1"/>
    <col min="2812" max="2812" width="14.28515625" customWidth="1"/>
    <col min="2813" max="2813" width="3" customWidth="1"/>
    <col min="2814" max="2814" width="11.5703125" customWidth="1"/>
    <col min="2818" max="2818" width="10.5703125" customWidth="1"/>
    <col min="2819" max="2819" width="9.85546875" customWidth="1"/>
    <col min="2820" max="2820" width="10.28515625" customWidth="1"/>
    <col min="2821" max="2821" width="11.28515625" customWidth="1"/>
    <col min="2822" max="2822" width="11.140625" customWidth="1"/>
    <col min="2823" max="2823" width="11.85546875" customWidth="1"/>
    <col min="2825" max="2825" width="11.42578125" customWidth="1"/>
    <col min="3058" max="3058" width="28" customWidth="1"/>
    <col min="3059" max="3059" width="12.85546875" customWidth="1"/>
    <col min="3060" max="3060" width="13.140625" customWidth="1"/>
    <col min="3061" max="3061" width="13.28515625" customWidth="1"/>
    <col min="3062" max="3062" width="16" customWidth="1"/>
    <col min="3063" max="3063" width="15.5703125" customWidth="1"/>
    <col min="3064" max="3066" width="14.28515625" customWidth="1"/>
    <col min="3067" max="3067" width="13.140625" customWidth="1"/>
    <col min="3068" max="3068" width="14.28515625" customWidth="1"/>
    <col min="3069" max="3069" width="3" customWidth="1"/>
    <col min="3070" max="3070" width="11.5703125" customWidth="1"/>
    <col min="3074" max="3074" width="10.5703125" customWidth="1"/>
    <col min="3075" max="3075" width="9.85546875" customWidth="1"/>
    <col min="3076" max="3076" width="10.28515625" customWidth="1"/>
    <col min="3077" max="3077" width="11.28515625" customWidth="1"/>
    <col min="3078" max="3078" width="11.140625" customWidth="1"/>
    <col min="3079" max="3079" width="11.85546875" customWidth="1"/>
    <col min="3081" max="3081" width="11.42578125" customWidth="1"/>
    <col min="3314" max="3314" width="28" customWidth="1"/>
    <col min="3315" max="3315" width="12.85546875" customWidth="1"/>
    <col min="3316" max="3316" width="13.140625" customWidth="1"/>
    <col min="3317" max="3317" width="13.28515625" customWidth="1"/>
    <col min="3318" max="3318" width="16" customWidth="1"/>
    <col min="3319" max="3319" width="15.5703125" customWidth="1"/>
    <col min="3320" max="3322" width="14.28515625" customWidth="1"/>
    <col min="3323" max="3323" width="13.140625" customWidth="1"/>
    <col min="3324" max="3324" width="14.28515625" customWidth="1"/>
    <col min="3325" max="3325" width="3" customWidth="1"/>
    <col min="3326" max="3326" width="11.5703125" customWidth="1"/>
    <col min="3330" max="3330" width="10.5703125" customWidth="1"/>
    <col min="3331" max="3331" width="9.85546875" customWidth="1"/>
    <col min="3332" max="3332" width="10.28515625" customWidth="1"/>
    <col min="3333" max="3333" width="11.28515625" customWidth="1"/>
    <col min="3334" max="3334" width="11.140625" customWidth="1"/>
    <col min="3335" max="3335" width="11.85546875" customWidth="1"/>
    <col min="3337" max="3337" width="11.42578125" customWidth="1"/>
    <col min="3570" max="3570" width="28" customWidth="1"/>
    <col min="3571" max="3571" width="12.85546875" customWidth="1"/>
    <col min="3572" max="3572" width="13.140625" customWidth="1"/>
    <col min="3573" max="3573" width="13.28515625" customWidth="1"/>
    <col min="3574" max="3574" width="16" customWidth="1"/>
    <col min="3575" max="3575" width="15.5703125" customWidth="1"/>
    <col min="3576" max="3578" width="14.28515625" customWidth="1"/>
    <col min="3579" max="3579" width="13.140625" customWidth="1"/>
    <col min="3580" max="3580" width="14.28515625" customWidth="1"/>
    <col min="3581" max="3581" width="3" customWidth="1"/>
    <col min="3582" max="3582" width="11.5703125" customWidth="1"/>
    <col min="3586" max="3586" width="10.5703125" customWidth="1"/>
    <col min="3587" max="3587" width="9.85546875" customWidth="1"/>
    <col min="3588" max="3588" width="10.28515625" customWidth="1"/>
    <col min="3589" max="3589" width="11.28515625" customWidth="1"/>
    <col min="3590" max="3590" width="11.140625" customWidth="1"/>
    <col min="3591" max="3591" width="11.85546875" customWidth="1"/>
    <col min="3593" max="3593" width="11.42578125" customWidth="1"/>
    <col min="3826" max="3826" width="28" customWidth="1"/>
    <col min="3827" max="3827" width="12.85546875" customWidth="1"/>
    <col min="3828" max="3828" width="13.140625" customWidth="1"/>
    <col min="3829" max="3829" width="13.28515625" customWidth="1"/>
    <col min="3830" max="3830" width="16" customWidth="1"/>
    <col min="3831" max="3831" width="15.5703125" customWidth="1"/>
    <col min="3832" max="3834" width="14.28515625" customWidth="1"/>
    <col min="3835" max="3835" width="13.140625" customWidth="1"/>
    <col min="3836" max="3836" width="14.28515625" customWidth="1"/>
    <col min="3837" max="3837" width="3" customWidth="1"/>
    <col min="3838" max="3838" width="11.5703125" customWidth="1"/>
    <col min="3842" max="3842" width="10.5703125" customWidth="1"/>
    <col min="3843" max="3843" width="9.85546875" customWidth="1"/>
    <col min="3844" max="3844" width="10.28515625" customWidth="1"/>
    <col min="3845" max="3845" width="11.28515625" customWidth="1"/>
    <col min="3846" max="3846" width="11.140625" customWidth="1"/>
    <col min="3847" max="3847" width="11.85546875" customWidth="1"/>
    <col min="3849" max="3849" width="11.42578125" customWidth="1"/>
    <col min="4082" max="4082" width="28" customWidth="1"/>
    <col min="4083" max="4083" width="12.85546875" customWidth="1"/>
    <col min="4084" max="4084" width="13.140625" customWidth="1"/>
    <col min="4085" max="4085" width="13.28515625" customWidth="1"/>
    <col min="4086" max="4086" width="16" customWidth="1"/>
    <col min="4087" max="4087" width="15.5703125" customWidth="1"/>
    <col min="4088" max="4090" width="14.28515625" customWidth="1"/>
    <col min="4091" max="4091" width="13.140625" customWidth="1"/>
    <col min="4092" max="4092" width="14.28515625" customWidth="1"/>
    <col min="4093" max="4093" width="3" customWidth="1"/>
    <col min="4094" max="4094" width="11.5703125" customWidth="1"/>
    <col min="4098" max="4098" width="10.5703125" customWidth="1"/>
    <col min="4099" max="4099" width="9.85546875" customWidth="1"/>
    <col min="4100" max="4100" width="10.28515625" customWidth="1"/>
    <col min="4101" max="4101" width="11.28515625" customWidth="1"/>
    <col min="4102" max="4102" width="11.140625" customWidth="1"/>
    <col min="4103" max="4103" width="11.85546875" customWidth="1"/>
    <col min="4105" max="4105" width="11.42578125" customWidth="1"/>
    <col min="4338" max="4338" width="28" customWidth="1"/>
    <col min="4339" max="4339" width="12.85546875" customWidth="1"/>
    <col min="4340" max="4340" width="13.140625" customWidth="1"/>
    <col min="4341" max="4341" width="13.28515625" customWidth="1"/>
    <col min="4342" max="4342" width="16" customWidth="1"/>
    <col min="4343" max="4343" width="15.5703125" customWidth="1"/>
    <col min="4344" max="4346" width="14.28515625" customWidth="1"/>
    <col min="4347" max="4347" width="13.140625" customWidth="1"/>
    <col min="4348" max="4348" width="14.28515625" customWidth="1"/>
    <col min="4349" max="4349" width="3" customWidth="1"/>
    <col min="4350" max="4350" width="11.5703125" customWidth="1"/>
    <col min="4354" max="4354" width="10.5703125" customWidth="1"/>
    <col min="4355" max="4355" width="9.85546875" customWidth="1"/>
    <col min="4356" max="4356" width="10.28515625" customWidth="1"/>
    <col min="4357" max="4357" width="11.28515625" customWidth="1"/>
    <col min="4358" max="4358" width="11.140625" customWidth="1"/>
    <col min="4359" max="4359" width="11.85546875" customWidth="1"/>
    <col min="4361" max="4361" width="11.42578125" customWidth="1"/>
    <col min="4594" max="4594" width="28" customWidth="1"/>
    <col min="4595" max="4595" width="12.85546875" customWidth="1"/>
    <col min="4596" max="4596" width="13.140625" customWidth="1"/>
    <col min="4597" max="4597" width="13.28515625" customWidth="1"/>
    <col min="4598" max="4598" width="16" customWidth="1"/>
    <col min="4599" max="4599" width="15.5703125" customWidth="1"/>
    <col min="4600" max="4602" width="14.28515625" customWidth="1"/>
    <col min="4603" max="4603" width="13.140625" customWidth="1"/>
    <col min="4604" max="4604" width="14.28515625" customWidth="1"/>
    <col min="4605" max="4605" width="3" customWidth="1"/>
    <col min="4606" max="4606" width="11.5703125" customWidth="1"/>
    <col min="4610" max="4610" width="10.5703125" customWidth="1"/>
    <col min="4611" max="4611" width="9.85546875" customWidth="1"/>
    <col min="4612" max="4612" width="10.28515625" customWidth="1"/>
    <col min="4613" max="4613" width="11.28515625" customWidth="1"/>
    <col min="4614" max="4614" width="11.140625" customWidth="1"/>
    <col min="4615" max="4615" width="11.85546875" customWidth="1"/>
    <col min="4617" max="4617" width="11.42578125" customWidth="1"/>
    <col min="4850" max="4850" width="28" customWidth="1"/>
    <col min="4851" max="4851" width="12.85546875" customWidth="1"/>
    <col min="4852" max="4852" width="13.140625" customWidth="1"/>
    <col min="4853" max="4853" width="13.28515625" customWidth="1"/>
    <col min="4854" max="4854" width="16" customWidth="1"/>
    <col min="4855" max="4855" width="15.5703125" customWidth="1"/>
    <col min="4856" max="4858" width="14.28515625" customWidth="1"/>
    <col min="4859" max="4859" width="13.140625" customWidth="1"/>
    <col min="4860" max="4860" width="14.28515625" customWidth="1"/>
    <col min="4861" max="4861" width="3" customWidth="1"/>
    <col min="4862" max="4862" width="11.5703125" customWidth="1"/>
    <col min="4866" max="4866" width="10.5703125" customWidth="1"/>
    <col min="4867" max="4867" width="9.85546875" customWidth="1"/>
    <col min="4868" max="4868" width="10.28515625" customWidth="1"/>
    <col min="4869" max="4869" width="11.28515625" customWidth="1"/>
    <col min="4870" max="4870" width="11.140625" customWidth="1"/>
    <col min="4871" max="4871" width="11.85546875" customWidth="1"/>
    <col min="4873" max="4873" width="11.42578125" customWidth="1"/>
    <col min="5106" max="5106" width="28" customWidth="1"/>
    <col min="5107" max="5107" width="12.85546875" customWidth="1"/>
    <col min="5108" max="5108" width="13.140625" customWidth="1"/>
    <col min="5109" max="5109" width="13.28515625" customWidth="1"/>
    <col min="5110" max="5110" width="16" customWidth="1"/>
    <col min="5111" max="5111" width="15.5703125" customWidth="1"/>
    <col min="5112" max="5114" width="14.28515625" customWidth="1"/>
    <col min="5115" max="5115" width="13.140625" customWidth="1"/>
    <col min="5116" max="5116" width="14.28515625" customWidth="1"/>
    <col min="5117" max="5117" width="3" customWidth="1"/>
    <col min="5118" max="5118" width="11.5703125" customWidth="1"/>
    <col min="5122" max="5122" width="10.5703125" customWidth="1"/>
    <col min="5123" max="5123" width="9.85546875" customWidth="1"/>
    <col min="5124" max="5124" width="10.28515625" customWidth="1"/>
    <col min="5125" max="5125" width="11.28515625" customWidth="1"/>
    <col min="5126" max="5126" width="11.140625" customWidth="1"/>
    <col min="5127" max="5127" width="11.85546875" customWidth="1"/>
    <col min="5129" max="5129" width="11.42578125" customWidth="1"/>
    <col min="5362" max="5362" width="28" customWidth="1"/>
    <col min="5363" max="5363" width="12.85546875" customWidth="1"/>
    <col min="5364" max="5364" width="13.140625" customWidth="1"/>
    <col min="5365" max="5365" width="13.28515625" customWidth="1"/>
    <col min="5366" max="5366" width="16" customWidth="1"/>
    <col min="5367" max="5367" width="15.5703125" customWidth="1"/>
    <col min="5368" max="5370" width="14.28515625" customWidth="1"/>
    <col min="5371" max="5371" width="13.140625" customWidth="1"/>
    <col min="5372" max="5372" width="14.28515625" customWidth="1"/>
    <col min="5373" max="5373" width="3" customWidth="1"/>
    <col min="5374" max="5374" width="11.5703125" customWidth="1"/>
    <col min="5378" max="5378" width="10.5703125" customWidth="1"/>
    <col min="5379" max="5379" width="9.85546875" customWidth="1"/>
    <col min="5380" max="5380" width="10.28515625" customWidth="1"/>
    <col min="5381" max="5381" width="11.28515625" customWidth="1"/>
    <col min="5382" max="5382" width="11.140625" customWidth="1"/>
    <col min="5383" max="5383" width="11.85546875" customWidth="1"/>
    <col min="5385" max="5385" width="11.42578125" customWidth="1"/>
    <col min="5618" max="5618" width="28" customWidth="1"/>
    <col min="5619" max="5619" width="12.85546875" customWidth="1"/>
    <col min="5620" max="5620" width="13.140625" customWidth="1"/>
    <col min="5621" max="5621" width="13.28515625" customWidth="1"/>
    <col min="5622" max="5622" width="16" customWidth="1"/>
    <col min="5623" max="5623" width="15.5703125" customWidth="1"/>
    <col min="5624" max="5626" width="14.28515625" customWidth="1"/>
    <col min="5627" max="5627" width="13.140625" customWidth="1"/>
    <col min="5628" max="5628" width="14.28515625" customWidth="1"/>
    <col min="5629" max="5629" width="3" customWidth="1"/>
    <col min="5630" max="5630" width="11.5703125" customWidth="1"/>
    <col min="5634" max="5634" width="10.5703125" customWidth="1"/>
    <col min="5635" max="5635" width="9.85546875" customWidth="1"/>
    <col min="5636" max="5636" width="10.28515625" customWidth="1"/>
    <col min="5637" max="5637" width="11.28515625" customWidth="1"/>
    <col min="5638" max="5638" width="11.140625" customWidth="1"/>
    <col min="5639" max="5639" width="11.85546875" customWidth="1"/>
    <col min="5641" max="5641" width="11.42578125" customWidth="1"/>
    <col min="5874" max="5874" width="28" customWidth="1"/>
    <col min="5875" max="5875" width="12.85546875" customWidth="1"/>
    <col min="5876" max="5876" width="13.140625" customWidth="1"/>
    <col min="5877" max="5877" width="13.28515625" customWidth="1"/>
    <col min="5878" max="5878" width="16" customWidth="1"/>
    <col min="5879" max="5879" width="15.5703125" customWidth="1"/>
    <col min="5880" max="5882" width="14.28515625" customWidth="1"/>
    <col min="5883" max="5883" width="13.140625" customWidth="1"/>
    <col min="5884" max="5884" width="14.28515625" customWidth="1"/>
    <col min="5885" max="5885" width="3" customWidth="1"/>
    <col min="5886" max="5886" width="11.5703125" customWidth="1"/>
    <col min="5890" max="5890" width="10.5703125" customWidth="1"/>
    <col min="5891" max="5891" width="9.85546875" customWidth="1"/>
    <col min="5892" max="5892" width="10.28515625" customWidth="1"/>
    <col min="5893" max="5893" width="11.28515625" customWidth="1"/>
    <col min="5894" max="5894" width="11.140625" customWidth="1"/>
    <col min="5895" max="5895" width="11.85546875" customWidth="1"/>
    <col min="5897" max="5897" width="11.42578125" customWidth="1"/>
    <col min="6130" max="6130" width="28" customWidth="1"/>
    <col min="6131" max="6131" width="12.85546875" customWidth="1"/>
    <col min="6132" max="6132" width="13.140625" customWidth="1"/>
    <col min="6133" max="6133" width="13.28515625" customWidth="1"/>
    <col min="6134" max="6134" width="16" customWidth="1"/>
    <col min="6135" max="6135" width="15.5703125" customWidth="1"/>
    <col min="6136" max="6138" width="14.28515625" customWidth="1"/>
    <col min="6139" max="6139" width="13.140625" customWidth="1"/>
    <col min="6140" max="6140" width="14.28515625" customWidth="1"/>
    <col min="6141" max="6141" width="3" customWidth="1"/>
    <col min="6142" max="6142" width="11.5703125" customWidth="1"/>
    <col min="6146" max="6146" width="10.5703125" customWidth="1"/>
    <col min="6147" max="6147" width="9.85546875" customWidth="1"/>
    <col min="6148" max="6148" width="10.28515625" customWidth="1"/>
    <col min="6149" max="6149" width="11.28515625" customWidth="1"/>
    <col min="6150" max="6150" width="11.140625" customWidth="1"/>
    <col min="6151" max="6151" width="11.85546875" customWidth="1"/>
    <col min="6153" max="6153" width="11.42578125" customWidth="1"/>
    <col min="6386" max="6386" width="28" customWidth="1"/>
    <col min="6387" max="6387" width="12.85546875" customWidth="1"/>
    <col min="6388" max="6388" width="13.140625" customWidth="1"/>
    <col min="6389" max="6389" width="13.28515625" customWidth="1"/>
    <col min="6390" max="6390" width="16" customWidth="1"/>
    <col min="6391" max="6391" width="15.5703125" customWidth="1"/>
    <col min="6392" max="6394" width="14.28515625" customWidth="1"/>
    <col min="6395" max="6395" width="13.140625" customWidth="1"/>
    <col min="6396" max="6396" width="14.28515625" customWidth="1"/>
    <col min="6397" max="6397" width="3" customWidth="1"/>
    <col min="6398" max="6398" width="11.5703125" customWidth="1"/>
    <col min="6402" max="6402" width="10.5703125" customWidth="1"/>
    <col min="6403" max="6403" width="9.85546875" customWidth="1"/>
    <col min="6404" max="6404" width="10.28515625" customWidth="1"/>
    <col min="6405" max="6405" width="11.28515625" customWidth="1"/>
    <col min="6406" max="6406" width="11.140625" customWidth="1"/>
    <col min="6407" max="6407" width="11.85546875" customWidth="1"/>
    <col min="6409" max="6409" width="11.42578125" customWidth="1"/>
    <col min="6642" max="6642" width="28" customWidth="1"/>
    <col min="6643" max="6643" width="12.85546875" customWidth="1"/>
    <col min="6644" max="6644" width="13.140625" customWidth="1"/>
    <col min="6645" max="6645" width="13.28515625" customWidth="1"/>
    <col min="6646" max="6646" width="16" customWidth="1"/>
    <col min="6647" max="6647" width="15.5703125" customWidth="1"/>
    <col min="6648" max="6650" width="14.28515625" customWidth="1"/>
    <col min="6651" max="6651" width="13.140625" customWidth="1"/>
    <col min="6652" max="6652" width="14.28515625" customWidth="1"/>
    <col min="6653" max="6653" width="3" customWidth="1"/>
    <col min="6654" max="6654" width="11.5703125" customWidth="1"/>
    <col min="6658" max="6658" width="10.5703125" customWidth="1"/>
    <col min="6659" max="6659" width="9.85546875" customWidth="1"/>
    <col min="6660" max="6660" width="10.28515625" customWidth="1"/>
    <col min="6661" max="6661" width="11.28515625" customWidth="1"/>
    <col min="6662" max="6662" width="11.140625" customWidth="1"/>
    <col min="6663" max="6663" width="11.85546875" customWidth="1"/>
    <col min="6665" max="6665" width="11.42578125" customWidth="1"/>
    <col min="6898" max="6898" width="28" customWidth="1"/>
    <col min="6899" max="6899" width="12.85546875" customWidth="1"/>
    <col min="6900" max="6900" width="13.140625" customWidth="1"/>
    <col min="6901" max="6901" width="13.28515625" customWidth="1"/>
    <col min="6902" max="6902" width="16" customWidth="1"/>
    <col min="6903" max="6903" width="15.5703125" customWidth="1"/>
    <col min="6904" max="6906" width="14.28515625" customWidth="1"/>
    <col min="6907" max="6907" width="13.140625" customWidth="1"/>
    <col min="6908" max="6908" width="14.28515625" customWidth="1"/>
    <col min="6909" max="6909" width="3" customWidth="1"/>
    <col min="6910" max="6910" width="11.5703125" customWidth="1"/>
    <col min="6914" max="6914" width="10.5703125" customWidth="1"/>
    <col min="6915" max="6915" width="9.85546875" customWidth="1"/>
    <col min="6916" max="6916" width="10.28515625" customWidth="1"/>
    <col min="6917" max="6917" width="11.28515625" customWidth="1"/>
    <col min="6918" max="6918" width="11.140625" customWidth="1"/>
    <col min="6919" max="6919" width="11.85546875" customWidth="1"/>
    <col min="6921" max="6921" width="11.42578125" customWidth="1"/>
    <col min="7154" max="7154" width="28" customWidth="1"/>
    <col min="7155" max="7155" width="12.85546875" customWidth="1"/>
    <col min="7156" max="7156" width="13.140625" customWidth="1"/>
    <col min="7157" max="7157" width="13.28515625" customWidth="1"/>
    <col min="7158" max="7158" width="16" customWidth="1"/>
    <col min="7159" max="7159" width="15.5703125" customWidth="1"/>
    <col min="7160" max="7162" width="14.28515625" customWidth="1"/>
    <col min="7163" max="7163" width="13.140625" customWidth="1"/>
    <col min="7164" max="7164" width="14.28515625" customWidth="1"/>
    <col min="7165" max="7165" width="3" customWidth="1"/>
    <col min="7166" max="7166" width="11.5703125" customWidth="1"/>
    <col min="7170" max="7170" width="10.5703125" customWidth="1"/>
    <col min="7171" max="7171" width="9.85546875" customWidth="1"/>
    <col min="7172" max="7172" width="10.28515625" customWidth="1"/>
    <col min="7173" max="7173" width="11.28515625" customWidth="1"/>
    <col min="7174" max="7174" width="11.140625" customWidth="1"/>
    <col min="7175" max="7175" width="11.85546875" customWidth="1"/>
    <col min="7177" max="7177" width="11.42578125" customWidth="1"/>
    <col min="7410" max="7410" width="28" customWidth="1"/>
    <col min="7411" max="7411" width="12.85546875" customWidth="1"/>
    <col min="7412" max="7412" width="13.140625" customWidth="1"/>
    <col min="7413" max="7413" width="13.28515625" customWidth="1"/>
    <col min="7414" max="7414" width="16" customWidth="1"/>
    <col min="7415" max="7415" width="15.5703125" customWidth="1"/>
    <col min="7416" max="7418" width="14.28515625" customWidth="1"/>
    <col min="7419" max="7419" width="13.140625" customWidth="1"/>
    <col min="7420" max="7420" width="14.28515625" customWidth="1"/>
    <col min="7421" max="7421" width="3" customWidth="1"/>
    <col min="7422" max="7422" width="11.5703125" customWidth="1"/>
    <col min="7426" max="7426" width="10.5703125" customWidth="1"/>
    <col min="7427" max="7427" width="9.85546875" customWidth="1"/>
    <col min="7428" max="7428" width="10.28515625" customWidth="1"/>
    <col min="7429" max="7429" width="11.28515625" customWidth="1"/>
    <col min="7430" max="7430" width="11.140625" customWidth="1"/>
    <col min="7431" max="7431" width="11.85546875" customWidth="1"/>
    <col min="7433" max="7433" width="11.42578125" customWidth="1"/>
    <col min="7666" max="7666" width="28" customWidth="1"/>
    <col min="7667" max="7667" width="12.85546875" customWidth="1"/>
    <col min="7668" max="7668" width="13.140625" customWidth="1"/>
    <col min="7669" max="7669" width="13.28515625" customWidth="1"/>
    <col min="7670" max="7670" width="16" customWidth="1"/>
    <col min="7671" max="7671" width="15.5703125" customWidth="1"/>
    <col min="7672" max="7674" width="14.28515625" customWidth="1"/>
    <col min="7675" max="7675" width="13.140625" customWidth="1"/>
    <col min="7676" max="7676" width="14.28515625" customWidth="1"/>
    <col min="7677" max="7677" width="3" customWidth="1"/>
    <col min="7678" max="7678" width="11.5703125" customWidth="1"/>
    <col min="7682" max="7682" width="10.5703125" customWidth="1"/>
    <col min="7683" max="7683" width="9.85546875" customWidth="1"/>
    <col min="7684" max="7684" width="10.28515625" customWidth="1"/>
    <col min="7685" max="7685" width="11.28515625" customWidth="1"/>
    <col min="7686" max="7686" width="11.140625" customWidth="1"/>
    <col min="7687" max="7687" width="11.85546875" customWidth="1"/>
    <col min="7689" max="7689" width="11.42578125" customWidth="1"/>
    <col min="7922" max="7922" width="28" customWidth="1"/>
    <col min="7923" max="7923" width="12.85546875" customWidth="1"/>
    <col min="7924" max="7924" width="13.140625" customWidth="1"/>
    <col min="7925" max="7925" width="13.28515625" customWidth="1"/>
    <col min="7926" max="7926" width="16" customWidth="1"/>
    <col min="7927" max="7927" width="15.5703125" customWidth="1"/>
    <col min="7928" max="7930" width="14.28515625" customWidth="1"/>
    <col min="7931" max="7931" width="13.140625" customWidth="1"/>
    <col min="7932" max="7932" width="14.28515625" customWidth="1"/>
    <col min="7933" max="7933" width="3" customWidth="1"/>
    <col min="7934" max="7934" width="11.5703125" customWidth="1"/>
    <col min="7938" max="7938" width="10.5703125" customWidth="1"/>
    <col min="7939" max="7939" width="9.85546875" customWidth="1"/>
    <col min="7940" max="7940" width="10.28515625" customWidth="1"/>
    <col min="7941" max="7941" width="11.28515625" customWidth="1"/>
    <col min="7942" max="7942" width="11.140625" customWidth="1"/>
    <col min="7943" max="7943" width="11.85546875" customWidth="1"/>
    <col min="7945" max="7945" width="11.42578125" customWidth="1"/>
    <col min="8178" max="8178" width="28" customWidth="1"/>
    <col min="8179" max="8179" width="12.85546875" customWidth="1"/>
    <col min="8180" max="8180" width="13.140625" customWidth="1"/>
    <col min="8181" max="8181" width="13.28515625" customWidth="1"/>
    <col min="8182" max="8182" width="16" customWidth="1"/>
    <col min="8183" max="8183" width="15.5703125" customWidth="1"/>
    <col min="8184" max="8186" width="14.28515625" customWidth="1"/>
    <col min="8187" max="8187" width="13.140625" customWidth="1"/>
    <col min="8188" max="8188" width="14.28515625" customWidth="1"/>
    <col min="8189" max="8189" width="3" customWidth="1"/>
    <col min="8190" max="8190" width="11.5703125" customWidth="1"/>
    <col min="8194" max="8194" width="10.5703125" customWidth="1"/>
    <col min="8195" max="8195" width="9.85546875" customWidth="1"/>
    <col min="8196" max="8196" width="10.28515625" customWidth="1"/>
    <col min="8197" max="8197" width="11.28515625" customWidth="1"/>
    <col min="8198" max="8198" width="11.140625" customWidth="1"/>
    <col min="8199" max="8199" width="11.85546875" customWidth="1"/>
    <col min="8201" max="8201" width="11.42578125" customWidth="1"/>
    <col min="8434" max="8434" width="28" customWidth="1"/>
    <col min="8435" max="8435" width="12.85546875" customWidth="1"/>
    <col min="8436" max="8436" width="13.140625" customWidth="1"/>
    <col min="8437" max="8437" width="13.28515625" customWidth="1"/>
    <col min="8438" max="8438" width="16" customWidth="1"/>
    <col min="8439" max="8439" width="15.5703125" customWidth="1"/>
    <col min="8440" max="8442" width="14.28515625" customWidth="1"/>
    <col min="8443" max="8443" width="13.140625" customWidth="1"/>
    <col min="8444" max="8444" width="14.28515625" customWidth="1"/>
    <col min="8445" max="8445" width="3" customWidth="1"/>
    <col min="8446" max="8446" width="11.5703125" customWidth="1"/>
    <col min="8450" max="8450" width="10.5703125" customWidth="1"/>
    <col min="8451" max="8451" width="9.85546875" customWidth="1"/>
    <col min="8452" max="8452" width="10.28515625" customWidth="1"/>
    <col min="8453" max="8453" width="11.28515625" customWidth="1"/>
    <col min="8454" max="8454" width="11.140625" customWidth="1"/>
    <col min="8455" max="8455" width="11.85546875" customWidth="1"/>
    <col min="8457" max="8457" width="11.42578125" customWidth="1"/>
    <col min="8690" max="8690" width="28" customWidth="1"/>
    <col min="8691" max="8691" width="12.85546875" customWidth="1"/>
    <col min="8692" max="8692" width="13.140625" customWidth="1"/>
    <col min="8693" max="8693" width="13.28515625" customWidth="1"/>
    <col min="8694" max="8694" width="16" customWidth="1"/>
    <col min="8695" max="8695" width="15.5703125" customWidth="1"/>
    <col min="8696" max="8698" width="14.28515625" customWidth="1"/>
    <col min="8699" max="8699" width="13.140625" customWidth="1"/>
    <col min="8700" max="8700" width="14.28515625" customWidth="1"/>
    <col min="8701" max="8701" width="3" customWidth="1"/>
    <col min="8702" max="8702" width="11.5703125" customWidth="1"/>
    <col min="8706" max="8706" width="10.5703125" customWidth="1"/>
    <col min="8707" max="8707" width="9.85546875" customWidth="1"/>
    <col min="8708" max="8708" width="10.28515625" customWidth="1"/>
    <col min="8709" max="8709" width="11.28515625" customWidth="1"/>
    <col min="8710" max="8710" width="11.140625" customWidth="1"/>
    <col min="8711" max="8711" width="11.85546875" customWidth="1"/>
    <col min="8713" max="8713" width="11.42578125" customWidth="1"/>
    <col min="8946" max="8946" width="28" customWidth="1"/>
    <col min="8947" max="8947" width="12.85546875" customWidth="1"/>
    <col min="8948" max="8948" width="13.140625" customWidth="1"/>
    <col min="8949" max="8949" width="13.28515625" customWidth="1"/>
    <col min="8950" max="8950" width="16" customWidth="1"/>
    <col min="8951" max="8951" width="15.5703125" customWidth="1"/>
    <col min="8952" max="8954" width="14.28515625" customWidth="1"/>
    <col min="8955" max="8955" width="13.140625" customWidth="1"/>
    <col min="8956" max="8956" width="14.28515625" customWidth="1"/>
    <col min="8957" max="8957" width="3" customWidth="1"/>
    <col min="8958" max="8958" width="11.5703125" customWidth="1"/>
    <col min="8962" max="8962" width="10.5703125" customWidth="1"/>
    <col min="8963" max="8963" width="9.85546875" customWidth="1"/>
    <col min="8964" max="8964" width="10.28515625" customWidth="1"/>
    <col min="8965" max="8965" width="11.28515625" customWidth="1"/>
    <col min="8966" max="8966" width="11.140625" customWidth="1"/>
    <col min="8967" max="8967" width="11.85546875" customWidth="1"/>
    <col min="8969" max="8969" width="11.42578125" customWidth="1"/>
    <col min="9202" max="9202" width="28" customWidth="1"/>
    <col min="9203" max="9203" width="12.85546875" customWidth="1"/>
    <col min="9204" max="9204" width="13.140625" customWidth="1"/>
    <col min="9205" max="9205" width="13.28515625" customWidth="1"/>
    <col min="9206" max="9206" width="16" customWidth="1"/>
    <col min="9207" max="9207" width="15.5703125" customWidth="1"/>
    <col min="9208" max="9210" width="14.28515625" customWidth="1"/>
    <col min="9211" max="9211" width="13.140625" customWidth="1"/>
    <col min="9212" max="9212" width="14.28515625" customWidth="1"/>
    <col min="9213" max="9213" width="3" customWidth="1"/>
    <col min="9214" max="9214" width="11.5703125" customWidth="1"/>
    <col min="9218" max="9218" width="10.5703125" customWidth="1"/>
    <col min="9219" max="9219" width="9.85546875" customWidth="1"/>
    <col min="9220" max="9220" width="10.28515625" customWidth="1"/>
    <col min="9221" max="9221" width="11.28515625" customWidth="1"/>
    <col min="9222" max="9222" width="11.140625" customWidth="1"/>
    <col min="9223" max="9223" width="11.85546875" customWidth="1"/>
    <col min="9225" max="9225" width="11.42578125" customWidth="1"/>
    <col min="9458" max="9458" width="28" customWidth="1"/>
    <col min="9459" max="9459" width="12.85546875" customWidth="1"/>
    <col min="9460" max="9460" width="13.140625" customWidth="1"/>
    <col min="9461" max="9461" width="13.28515625" customWidth="1"/>
    <col min="9462" max="9462" width="16" customWidth="1"/>
    <col min="9463" max="9463" width="15.5703125" customWidth="1"/>
    <col min="9464" max="9466" width="14.28515625" customWidth="1"/>
    <col min="9467" max="9467" width="13.140625" customWidth="1"/>
    <col min="9468" max="9468" width="14.28515625" customWidth="1"/>
    <col min="9469" max="9469" width="3" customWidth="1"/>
    <col min="9470" max="9470" width="11.5703125" customWidth="1"/>
    <col min="9474" max="9474" width="10.5703125" customWidth="1"/>
    <col min="9475" max="9475" width="9.85546875" customWidth="1"/>
    <col min="9476" max="9476" width="10.28515625" customWidth="1"/>
    <col min="9477" max="9477" width="11.28515625" customWidth="1"/>
    <col min="9478" max="9478" width="11.140625" customWidth="1"/>
    <col min="9479" max="9479" width="11.85546875" customWidth="1"/>
    <col min="9481" max="9481" width="11.42578125" customWidth="1"/>
    <col min="9714" max="9714" width="28" customWidth="1"/>
    <col min="9715" max="9715" width="12.85546875" customWidth="1"/>
    <col min="9716" max="9716" width="13.140625" customWidth="1"/>
    <col min="9717" max="9717" width="13.28515625" customWidth="1"/>
    <col min="9718" max="9718" width="16" customWidth="1"/>
    <col min="9719" max="9719" width="15.5703125" customWidth="1"/>
    <col min="9720" max="9722" width="14.28515625" customWidth="1"/>
    <col min="9723" max="9723" width="13.140625" customWidth="1"/>
    <col min="9724" max="9724" width="14.28515625" customWidth="1"/>
    <col min="9725" max="9725" width="3" customWidth="1"/>
    <col min="9726" max="9726" width="11.5703125" customWidth="1"/>
    <col min="9730" max="9730" width="10.5703125" customWidth="1"/>
    <col min="9731" max="9731" width="9.85546875" customWidth="1"/>
    <col min="9732" max="9732" width="10.28515625" customWidth="1"/>
    <col min="9733" max="9733" width="11.28515625" customWidth="1"/>
    <col min="9734" max="9734" width="11.140625" customWidth="1"/>
    <col min="9735" max="9735" width="11.85546875" customWidth="1"/>
    <col min="9737" max="9737" width="11.42578125" customWidth="1"/>
    <col min="9970" max="9970" width="28" customWidth="1"/>
    <col min="9971" max="9971" width="12.85546875" customWidth="1"/>
    <col min="9972" max="9972" width="13.140625" customWidth="1"/>
    <col min="9973" max="9973" width="13.28515625" customWidth="1"/>
    <col min="9974" max="9974" width="16" customWidth="1"/>
    <col min="9975" max="9975" width="15.5703125" customWidth="1"/>
    <col min="9976" max="9978" width="14.28515625" customWidth="1"/>
    <col min="9979" max="9979" width="13.140625" customWidth="1"/>
    <col min="9980" max="9980" width="14.28515625" customWidth="1"/>
    <col min="9981" max="9981" width="3" customWidth="1"/>
    <col min="9982" max="9982" width="11.5703125" customWidth="1"/>
    <col min="9986" max="9986" width="10.5703125" customWidth="1"/>
    <col min="9987" max="9987" width="9.85546875" customWidth="1"/>
    <col min="9988" max="9988" width="10.28515625" customWidth="1"/>
    <col min="9989" max="9989" width="11.28515625" customWidth="1"/>
    <col min="9990" max="9990" width="11.140625" customWidth="1"/>
    <col min="9991" max="9991" width="11.85546875" customWidth="1"/>
    <col min="9993" max="9993" width="11.42578125" customWidth="1"/>
    <col min="10226" max="10226" width="28" customWidth="1"/>
    <col min="10227" max="10227" width="12.85546875" customWidth="1"/>
    <col min="10228" max="10228" width="13.140625" customWidth="1"/>
    <col min="10229" max="10229" width="13.28515625" customWidth="1"/>
    <col min="10230" max="10230" width="16" customWidth="1"/>
    <col min="10231" max="10231" width="15.5703125" customWidth="1"/>
    <col min="10232" max="10234" width="14.28515625" customWidth="1"/>
    <col min="10235" max="10235" width="13.140625" customWidth="1"/>
    <col min="10236" max="10236" width="14.28515625" customWidth="1"/>
    <col min="10237" max="10237" width="3" customWidth="1"/>
    <col min="10238" max="10238" width="11.5703125" customWidth="1"/>
    <col min="10242" max="10242" width="10.5703125" customWidth="1"/>
    <col min="10243" max="10243" width="9.85546875" customWidth="1"/>
    <col min="10244" max="10244" width="10.28515625" customWidth="1"/>
    <col min="10245" max="10245" width="11.28515625" customWidth="1"/>
    <col min="10246" max="10246" width="11.140625" customWidth="1"/>
    <col min="10247" max="10247" width="11.85546875" customWidth="1"/>
    <col min="10249" max="10249" width="11.42578125" customWidth="1"/>
    <col min="10482" max="10482" width="28" customWidth="1"/>
    <col min="10483" max="10483" width="12.85546875" customWidth="1"/>
    <col min="10484" max="10484" width="13.140625" customWidth="1"/>
    <col min="10485" max="10485" width="13.28515625" customWidth="1"/>
    <col min="10486" max="10486" width="16" customWidth="1"/>
    <col min="10487" max="10487" width="15.5703125" customWidth="1"/>
    <col min="10488" max="10490" width="14.28515625" customWidth="1"/>
    <col min="10491" max="10491" width="13.140625" customWidth="1"/>
    <col min="10492" max="10492" width="14.28515625" customWidth="1"/>
    <col min="10493" max="10493" width="3" customWidth="1"/>
    <col min="10494" max="10494" width="11.5703125" customWidth="1"/>
    <col min="10498" max="10498" width="10.5703125" customWidth="1"/>
    <col min="10499" max="10499" width="9.85546875" customWidth="1"/>
    <col min="10500" max="10500" width="10.28515625" customWidth="1"/>
    <col min="10501" max="10501" width="11.28515625" customWidth="1"/>
    <col min="10502" max="10502" width="11.140625" customWidth="1"/>
    <col min="10503" max="10503" width="11.85546875" customWidth="1"/>
    <col min="10505" max="10505" width="11.42578125" customWidth="1"/>
    <col min="10738" max="10738" width="28" customWidth="1"/>
    <col min="10739" max="10739" width="12.85546875" customWidth="1"/>
    <col min="10740" max="10740" width="13.140625" customWidth="1"/>
    <col min="10741" max="10741" width="13.28515625" customWidth="1"/>
    <col min="10742" max="10742" width="16" customWidth="1"/>
    <col min="10743" max="10743" width="15.5703125" customWidth="1"/>
    <col min="10744" max="10746" width="14.28515625" customWidth="1"/>
    <col min="10747" max="10747" width="13.140625" customWidth="1"/>
    <col min="10748" max="10748" width="14.28515625" customWidth="1"/>
    <col min="10749" max="10749" width="3" customWidth="1"/>
    <col min="10750" max="10750" width="11.5703125" customWidth="1"/>
    <col min="10754" max="10754" width="10.5703125" customWidth="1"/>
    <col min="10755" max="10755" width="9.85546875" customWidth="1"/>
    <col min="10756" max="10756" width="10.28515625" customWidth="1"/>
    <col min="10757" max="10757" width="11.28515625" customWidth="1"/>
    <col min="10758" max="10758" width="11.140625" customWidth="1"/>
    <col min="10759" max="10759" width="11.85546875" customWidth="1"/>
    <col min="10761" max="10761" width="11.42578125" customWidth="1"/>
    <col min="10994" max="10994" width="28" customWidth="1"/>
    <col min="10995" max="10995" width="12.85546875" customWidth="1"/>
    <col min="10996" max="10996" width="13.140625" customWidth="1"/>
    <col min="10997" max="10997" width="13.28515625" customWidth="1"/>
    <col min="10998" max="10998" width="16" customWidth="1"/>
    <col min="10999" max="10999" width="15.5703125" customWidth="1"/>
    <col min="11000" max="11002" width="14.28515625" customWidth="1"/>
    <col min="11003" max="11003" width="13.140625" customWidth="1"/>
    <col min="11004" max="11004" width="14.28515625" customWidth="1"/>
    <col min="11005" max="11005" width="3" customWidth="1"/>
    <col min="11006" max="11006" width="11.5703125" customWidth="1"/>
    <col min="11010" max="11010" width="10.5703125" customWidth="1"/>
    <col min="11011" max="11011" width="9.85546875" customWidth="1"/>
    <col min="11012" max="11012" width="10.28515625" customWidth="1"/>
    <col min="11013" max="11013" width="11.28515625" customWidth="1"/>
    <col min="11014" max="11014" width="11.140625" customWidth="1"/>
    <col min="11015" max="11015" width="11.85546875" customWidth="1"/>
    <col min="11017" max="11017" width="11.42578125" customWidth="1"/>
    <col min="11250" max="11250" width="28" customWidth="1"/>
    <col min="11251" max="11251" width="12.85546875" customWidth="1"/>
    <col min="11252" max="11252" width="13.140625" customWidth="1"/>
    <col min="11253" max="11253" width="13.28515625" customWidth="1"/>
    <col min="11254" max="11254" width="16" customWidth="1"/>
    <col min="11255" max="11255" width="15.5703125" customWidth="1"/>
    <col min="11256" max="11258" width="14.28515625" customWidth="1"/>
    <col min="11259" max="11259" width="13.140625" customWidth="1"/>
    <col min="11260" max="11260" width="14.28515625" customWidth="1"/>
    <col min="11261" max="11261" width="3" customWidth="1"/>
    <col min="11262" max="11262" width="11.5703125" customWidth="1"/>
    <col min="11266" max="11266" width="10.5703125" customWidth="1"/>
    <col min="11267" max="11267" width="9.85546875" customWidth="1"/>
    <col min="11268" max="11268" width="10.28515625" customWidth="1"/>
    <col min="11269" max="11269" width="11.28515625" customWidth="1"/>
    <col min="11270" max="11270" width="11.140625" customWidth="1"/>
    <col min="11271" max="11271" width="11.85546875" customWidth="1"/>
    <col min="11273" max="11273" width="11.42578125" customWidth="1"/>
    <col min="11506" max="11506" width="28" customWidth="1"/>
    <col min="11507" max="11507" width="12.85546875" customWidth="1"/>
    <col min="11508" max="11508" width="13.140625" customWidth="1"/>
    <col min="11509" max="11509" width="13.28515625" customWidth="1"/>
    <col min="11510" max="11510" width="16" customWidth="1"/>
    <col min="11511" max="11511" width="15.5703125" customWidth="1"/>
    <col min="11512" max="11514" width="14.28515625" customWidth="1"/>
    <col min="11515" max="11515" width="13.140625" customWidth="1"/>
    <col min="11516" max="11516" width="14.28515625" customWidth="1"/>
    <col min="11517" max="11517" width="3" customWidth="1"/>
    <col min="11518" max="11518" width="11.5703125" customWidth="1"/>
    <col min="11522" max="11522" width="10.5703125" customWidth="1"/>
    <col min="11523" max="11523" width="9.85546875" customWidth="1"/>
    <col min="11524" max="11524" width="10.28515625" customWidth="1"/>
    <col min="11525" max="11525" width="11.28515625" customWidth="1"/>
    <col min="11526" max="11526" width="11.140625" customWidth="1"/>
    <col min="11527" max="11527" width="11.85546875" customWidth="1"/>
    <col min="11529" max="11529" width="11.42578125" customWidth="1"/>
    <col min="11762" max="11762" width="28" customWidth="1"/>
    <col min="11763" max="11763" width="12.85546875" customWidth="1"/>
    <col min="11764" max="11764" width="13.140625" customWidth="1"/>
    <col min="11765" max="11765" width="13.28515625" customWidth="1"/>
    <col min="11766" max="11766" width="16" customWidth="1"/>
    <col min="11767" max="11767" width="15.5703125" customWidth="1"/>
    <col min="11768" max="11770" width="14.28515625" customWidth="1"/>
    <col min="11771" max="11771" width="13.140625" customWidth="1"/>
    <col min="11772" max="11772" width="14.28515625" customWidth="1"/>
    <col min="11773" max="11773" width="3" customWidth="1"/>
    <col min="11774" max="11774" width="11.5703125" customWidth="1"/>
    <col min="11778" max="11778" width="10.5703125" customWidth="1"/>
    <col min="11779" max="11779" width="9.85546875" customWidth="1"/>
    <col min="11780" max="11780" width="10.28515625" customWidth="1"/>
    <col min="11781" max="11781" width="11.28515625" customWidth="1"/>
    <col min="11782" max="11782" width="11.140625" customWidth="1"/>
    <col min="11783" max="11783" width="11.85546875" customWidth="1"/>
    <col min="11785" max="11785" width="11.42578125" customWidth="1"/>
    <col min="12018" max="12018" width="28" customWidth="1"/>
    <col min="12019" max="12019" width="12.85546875" customWidth="1"/>
    <col min="12020" max="12020" width="13.140625" customWidth="1"/>
    <col min="12021" max="12021" width="13.28515625" customWidth="1"/>
    <col min="12022" max="12022" width="16" customWidth="1"/>
    <col min="12023" max="12023" width="15.5703125" customWidth="1"/>
    <col min="12024" max="12026" width="14.28515625" customWidth="1"/>
    <col min="12027" max="12027" width="13.140625" customWidth="1"/>
    <col min="12028" max="12028" width="14.28515625" customWidth="1"/>
    <col min="12029" max="12029" width="3" customWidth="1"/>
    <col min="12030" max="12030" width="11.5703125" customWidth="1"/>
    <col min="12034" max="12034" width="10.5703125" customWidth="1"/>
    <col min="12035" max="12035" width="9.85546875" customWidth="1"/>
    <col min="12036" max="12036" width="10.28515625" customWidth="1"/>
    <col min="12037" max="12037" width="11.28515625" customWidth="1"/>
    <col min="12038" max="12038" width="11.140625" customWidth="1"/>
    <col min="12039" max="12039" width="11.85546875" customWidth="1"/>
    <col min="12041" max="12041" width="11.42578125" customWidth="1"/>
    <col min="12274" max="12274" width="28" customWidth="1"/>
    <col min="12275" max="12275" width="12.85546875" customWidth="1"/>
    <col min="12276" max="12276" width="13.140625" customWidth="1"/>
    <col min="12277" max="12277" width="13.28515625" customWidth="1"/>
    <col min="12278" max="12278" width="16" customWidth="1"/>
    <col min="12279" max="12279" width="15.5703125" customWidth="1"/>
    <col min="12280" max="12282" width="14.28515625" customWidth="1"/>
    <col min="12283" max="12283" width="13.140625" customWidth="1"/>
    <col min="12284" max="12284" width="14.28515625" customWidth="1"/>
    <col min="12285" max="12285" width="3" customWidth="1"/>
    <col min="12286" max="12286" width="11.5703125" customWidth="1"/>
    <col min="12290" max="12290" width="10.5703125" customWidth="1"/>
    <col min="12291" max="12291" width="9.85546875" customWidth="1"/>
    <col min="12292" max="12292" width="10.28515625" customWidth="1"/>
    <col min="12293" max="12293" width="11.28515625" customWidth="1"/>
    <col min="12294" max="12294" width="11.140625" customWidth="1"/>
    <col min="12295" max="12295" width="11.85546875" customWidth="1"/>
    <col min="12297" max="12297" width="11.42578125" customWidth="1"/>
    <col min="12530" max="12530" width="28" customWidth="1"/>
    <col min="12531" max="12531" width="12.85546875" customWidth="1"/>
    <col min="12532" max="12532" width="13.140625" customWidth="1"/>
    <col min="12533" max="12533" width="13.28515625" customWidth="1"/>
    <col min="12534" max="12534" width="16" customWidth="1"/>
    <col min="12535" max="12535" width="15.5703125" customWidth="1"/>
    <col min="12536" max="12538" width="14.28515625" customWidth="1"/>
    <col min="12539" max="12539" width="13.140625" customWidth="1"/>
    <col min="12540" max="12540" width="14.28515625" customWidth="1"/>
    <col min="12541" max="12541" width="3" customWidth="1"/>
    <col min="12542" max="12542" width="11.5703125" customWidth="1"/>
    <col min="12546" max="12546" width="10.5703125" customWidth="1"/>
    <col min="12547" max="12547" width="9.85546875" customWidth="1"/>
    <col min="12548" max="12548" width="10.28515625" customWidth="1"/>
    <col min="12549" max="12549" width="11.28515625" customWidth="1"/>
    <col min="12550" max="12550" width="11.140625" customWidth="1"/>
    <col min="12551" max="12551" width="11.85546875" customWidth="1"/>
    <col min="12553" max="12553" width="11.42578125" customWidth="1"/>
    <col min="12786" max="12786" width="28" customWidth="1"/>
    <col min="12787" max="12787" width="12.85546875" customWidth="1"/>
    <col min="12788" max="12788" width="13.140625" customWidth="1"/>
    <col min="12789" max="12789" width="13.28515625" customWidth="1"/>
    <col min="12790" max="12790" width="16" customWidth="1"/>
    <col min="12791" max="12791" width="15.5703125" customWidth="1"/>
    <col min="12792" max="12794" width="14.28515625" customWidth="1"/>
    <col min="12795" max="12795" width="13.140625" customWidth="1"/>
    <col min="12796" max="12796" width="14.28515625" customWidth="1"/>
    <col min="12797" max="12797" width="3" customWidth="1"/>
    <col min="12798" max="12798" width="11.5703125" customWidth="1"/>
    <col min="12802" max="12802" width="10.5703125" customWidth="1"/>
    <col min="12803" max="12803" width="9.85546875" customWidth="1"/>
    <col min="12804" max="12804" width="10.28515625" customWidth="1"/>
    <col min="12805" max="12805" width="11.28515625" customWidth="1"/>
    <col min="12806" max="12806" width="11.140625" customWidth="1"/>
    <col min="12807" max="12807" width="11.85546875" customWidth="1"/>
    <col min="12809" max="12809" width="11.42578125" customWidth="1"/>
    <col min="13042" max="13042" width="28" customWidth="1"/>
    <col min="13043" max="13043" width="12.85546875" customWidth="1"/>
    <col min="13044" max="13044" width="13.140625" customWidth="1"/>
    <col min="13045" max="13045" width="13.28515625" customWidth="1"/>
    <col min="13046" max="13046" width="16" customWidth="1"/>
    <col min="13047" max="13047" width="15.5703125" customWidth="1"/>
    <col min="13048" max="13050" width="14.28515625" customWidth="1"/>
    <col min="13051" max="13051" width="13.140625" customWidth="1"/>
    <col min="13052" max="13052" width="14.28515625" customWidth="1"/>
    <col min="13053" max="13053" width="3" customWidth="1"/>
    <col min="13054" max="13054" width="11.5703125" customWidth="1"/>
    <col min="13058" max="13058" width="10.5703125" customWidth="1"/>
    <col min="13059" max="13059" width="9.85546875" customWidth="1"/>
    <col min="13060" max="13060" width="10.28515625" customWidth="1"/>
    <col min="13061" max="13061" width="11.28515625" customWidth="1"/>
    <col min="13062" max="13062" width="11.140625" customWidth="1"/>
    <col min="13063" max="13063" width="11.85546875" customWidth="1"/>
    <col min="13065" max="13065" width="11.42578125" customWidth="1"/>
    <col min="13298" max="13298" width="28" customWidth="1"/>
    <col min="13299" max="13299" width="12.85546875" customWidth="1"/>
    <col min="13300" max="13300" width="13.140625" customWidth="1"/>
    <col min="13301" max="13301" width="13.28515625" customWidth="1"/>
    <col min="13302" max="13302" width="16" customWidth="1"/>
    <col min="13303" max="13303" width="15.5703125" customWidth="1"/>
    <col min="13304" max="13306" width="14.28515625" customWidth="1"/>
    <col min="13307" max="13307" width="13.140625" customWidth="1"/>
    <col min="13308" max="13308" width="14.28515625" customWidth="1"/>
    <col min="13309" max="13309" width="3" customWidth="1"/>
    <col min="13310" max="13310" width="11.5703125" customWidth="1"/>
    <col min="13314" max="13314" width="10.5703125" customWidth="1"/>
    <col min="13315" max="13315" width="9.85546875" customWidth="1"/>
    <col min="13316" max="13316" width="10.28515625" customWidth="1"/>
    <col min="13317" max="13317" width="11.28515625" customWidth="1"/>
    <col min="13318" max="13318" width="11.140625" customWidth="1"/>
    <col min="13319" max="13319" width="11.85546875" customWidth="1"/>
    <col min="13321" max="13321" width="11.42578125" customWidth="1"/>
    <col min="13554" max="13554" width="28" customWidth="1"/>
    <col min="13555" max="13555" width="12.85546875" customWidth="1"/>
    <col min="13556" max="13556" width="13.140625" customWidth="1"/>
    <col min="13557" max="13557" width="13.28515625" customWidth="1"/>
    <col min="13558" max="13558" width="16" customWidth="1"/>
    <col min="13559" max="13559" width="15.5703125" customWidth="1"/>
    <col min="13560" max="13562" width="14.28515625" customWidth="1"/>
    <col min="13563" max="13563" width="13.140625" customWidth="1"/>
    <col min="13564" max="13564" width="14.28515625" customWidth="1"/>
    <col min="13565" max="13565" width="3" customWidth="1"/>
    <col min="13566" max="13566" width="11.5703125" customWidth="1"/>
    <col min="13570" max="13570" width="10.5703125" customWidth="1"/>
    <col min="13571" max="13571" width="9.85546875" customWidth="1"/>
    <col min="13572" max="13572" width="10.28515625" customWidth="1"/>
    <col min="13573" max="13573" width="11.28515625" customWidth="1"/>
    <col min="13574" max="13574" width="11.140625" customWidth="1"/>
    <col min="13575" max="13575" width="11.85546875" customWidth="1"/>
    <col min="13577" max="13577" width="11.42578125" customWidth="1"/>
    <col min="13810" max="13810" width="28" customWidth="1"/>
    <col min="13811" max="13811" width="12.85546875" customWidth="1"/>
    <col min="13812" max="13812" width="13.140625" customWidth="1"/>
    <col min="13813" max="13813" width="13.28515625" customWidth="1"/>
    <col min="13814" max="13814" width="16" customWidth="1"/>
    <col min="13815" max="13815" width="15.5703125" customWidth="1"/>
    <col min="13816" max="13818" width="14.28515625" customWidth="1"/>
    <col min="13819" max="13819" width="13.140625" customWidth="1"/>
    <col min="13820" max="13820" width="14.28515625" customWidth="1"/>
    <col min="13821" max="13821" width="3" customWidth="1"/>
    <col min="13822" max="13822" width="11.5703125" customWidth="1"/>
    <col min="13826" max="13826" width="10.5703125" customWidth="1"/>
    <col min="13827" max="13827" width="9.85546875" customWidth="1"/>
    <col min="13828" max="13828" width="10.28515625" customWidth="1"/>
    <col min="13829" max="13829" width="11.28515625" customWidth="1"/>
    <col min="13830" max="13830" width="11.140625" customWidth="1"/>
    <col min="13831" max="13831" width="11.85546875" customWidth="1"/>
    <col min="13833" max="13833" width="11.42578125" customWidth="1"/>
    <col min="14066" max="14066" width="28" customWidth="1"/>
    <col min="14067" max="14067" width="12.85546875" customWidth="1"/>
    <col min="14068" max="14068" width="13.140625" customWidth="1"/>
    <col min="14069" max="14069" width="13.28515625" customWidth="1"/>
    <col min="14070" max="14070" width="16" customWidth="1"/>
    <col min="14071" max="14071" width="15.5703125" customWidth="1"/>
    <col min="14072" max="14074" width="14.28515625" customWidth="1"/>
    <col min="14075" max="14075" width="13.140625" customWidth="1"/>
    <col min="14076" max="14076" width="14.28515625" customWidth="1"/>
    <col min="14077" max="14077" width="3" customWidth="1"/>
    <col min="14078" max="14078" width="11.5703125" customWidth="1"/>
    <col min="14082" max="14082" width="10.5703125" customWidth="1"/>
    <col min="14083" max="14083" width="9.85546875" customWidth="1"/>
    <col min="14084" max="14084" width="10.28515625" customWidth="1"/>
    <col min="14085" max="14085" width="11.28515625" customWidth="1"/>
    <col min="14086" max="14086" width="11.140625" customWidth="1"/>
    <col min="14087" max="14087" width="11.85546875" customWidth="1"/>
    <col min="14089" max="14089" width="11.42578125" customWidth="1"/>
    <col min="14322" max="14322" width="28" customWidth="1"/>
    <col min="14323" max="14323" width="12.85546875" customWidth="1"/>
    <col min="14324" max="14324" width="13.140625" customWidth="1"/>
    <col min="14325" max="14325" width="13.28515625" customWidth="1"/>
    <col min="14326" max="14326" width="16" customWidth="1"/>
    <col min="14327" max="14327" width="15.5703125" customWidth="1"/>
    <col min="14328" max="14330" width="14.28515625" customWidth="1"/>
    <col min="14331" max="14331" width="13.140625" customWidth="1"/>
    <col min="14332" max="14332" width="14.28515625" customWidth="1"/>
    <col min="14333" max="14333" width="3" customWidth="1"/>
    <col min="14334" max="14334" width="11.5703125" customWidth="1"/>
    <col min="14338" max="14338" width="10.5703125" customWidth="1"/>
    <col min="14339" max="14339" width="9.85546875" customWidth="1"/>
    <col min="14340" max="14340" width="10.28515625" customWidth="1"/>
    <col min="14341" max="14341" width="11.28515625" customWidth="1"/>
    <col min="14342" max="14342" width="11.140625" customWidth="1"/>
    <col min="14343" max="14343" width="11.85546875" customWidth="1"/>
    <col min="14345" max="14345" width="11.42578125" customWidth="1"/>
    <col min="14578" max="14578" width="28" customWidth="1"/>
    <col min="14579" max="14579" width="12.85546875" customWidth="1"/>
    <col min="14580" max="14580" width="13.140625" customWidth="1"/>
    <col min="14581" max="14581" width="13.28515625" customWidth="1"/>
    <col min="14582" max="14582" width="16" customWidth="1"/>
    <col min="14583" max="14583" width="15.5703125" customWidth="1"/>
    <col min="14584" max="14586" width="14.28515625" customWidth="1"/>
    <col min="14587" max="14587" width="13.140625" customWidth="1"/>
    <col min="14588" max="14588" width="14.28515625" customWidth="1"/>
    <col min="14589" max="14589" width="3" customWidth="1"/>
    <col min="14590" max="14590" width="11.5703125" customWidth="1"/>
    <col min="14594" max="14594" width="10.5703125" customWidth="1"/>
    <col min="14595" max="14595" width="9.85546875" customWidth="1"/>
    <col min="14596" max="14596" width="10.28515625" customWidth="1"/>
    <col min="14597" max="14597" width="11.28515625" customWidth="1"/>
    <col min="14598" max="14598" width="11.140625" customWidth="1"/>
    <col min="14599" max="14599" width="11.85546875" customWidth="1"/>
    <col min="14601" max="14601" width="11.42578125" customWidth="1"/>
    <col min="14834" max="14834" width="28" customWidth="1"/>
    <col min="14835" max="14835" width="12.85546875" customWidth="1"/>
    <col min="14836" max="14836" width="13.140625" customWidth="1"/>
    <col min="14837" max="14837" width="13.28515625" customWidth="1"/>
    <col min="14838" max="14838" width="16" customWidth="1"/>
    <col min="14839" max="14839" width="15.5703125" customWidth="1"/>
    <col min="14840" max="14842" width="14.28515625" customWidth="1"/>
    <col min="14843" max="14843" width="13.140625" customWidth="1"/>
    <col min="14844" max="14844" width="14.28515625" customWidth="1"/>
    <col min="14845" max="14845" width="3" customWidth="1"/>
    <col min="14846" max="14846" width="11.5703125" customWidth="1"/>
    <col min="14850" max="14850" width="10.5703125" customWidth="1"/>
    <col min="14851" max="14851" width="9.85546875" customWidth="1"/>
    <col min="14852" max="14852" width="10.28515625" customWidth="1"/>
    <col min="14853" max="14853" width="11.28515625" customWidth="1"/>
    <col min="14854" max="14854" width="11.140625" customWidth="1"/>
    <col min="14855" max="14855" width="11.85546875" customWidth="1"/>
    <col min="14857" max="14857" width="11.42578125" customWidth="1"/>
    <col min="15090" max="15090" width="28" customWidth="1"/>
    <col min="15091" max="15091" width="12.85546875" customWidth="1"/>
    <col min="15092" max="15092" width="13.140625" customWidth="1"/>
    <col min="15093" max="15093" width="13.28515625" customWidth="1"/>
    <col min="15094" max="15094" width="16" customWidth="1"/>
    <col min="15095" max="15095" width="15.5703125" customWidth="1"/>
    <col min="15096" max="15098" width="14.28515625" customWidth="1"/>
    <col min="15099" max="15099" width="13.140625" customWidth="1"/>
    <col min="15100" max="15100" width="14.28515625" customWidth="1"/>
    <col min="15101" max="15101" width="3" customWidth="1"/>
    <col min="15102" max="15102" width="11.5703125" customWidth="1"/>
    <col min="15106" max="15106" width="10.5703125" customWidth="1"/>
    <col min="15107" max="15107" width="9.85546875" customWidth="1"/>
    <col min="15108" max="15108" width="10.28515625" customWidth="1"/>
    <col min="15109" max="15109" width="11.28515625" customWidth="1"/>
    <col min="15110" max="15110" width="11.140625" customWidth="1"/>
    <col min="15111" max="15111" width="11.85546875" customWidth="1"/>
    <col min="15113" max="15113" width="11.42578125" customWidth="1"/>
    <col min="15346" max="15346" width="28" customWidth="1"/>
    <col min="15347" max="15347" width="12.85546875" customWidth="1"/>
    <col min="15348" max="15348" width="13.140625" customWidth="1"/>
    <col min="15349" max="15349" width="13.28515625" customWidth="1"/>
    <col min="15350" max="15350" width="16" customWidth="1"/>
    <col min="15351" max="15351" width="15.5703125" customWidth="1"/>
    <col min="15352" max="15354" width="14.28515625" customWidth="1"/>
    <col min="15355" max="15355" width="13.140625" customWidth="1"/>
    <col min="15356" max="15356" width="14.28515625" customWidth="1"/>
    <col min="15357" max="15357" width="3" customWidth="1"/>
    <col min="15358" max="15358" width="11.5703125" customWidth="1"/>
    <col min="15362" max="15362" width="10.5703125" customWidth="1"/>
    <col min="15363" max="15363" width="9.85546875" customWidth="1"/>
    <col min="15364" max="15364" width="10.28515625" customWidth="1"/>
    <col min="15365" max="15365" width="11.28515625" customWidth="1"/>
    <col min="15366" max="15366" width="11.140625" customWidth="1"/>
    <col min="15367" max="15367" width="11.85546875" customWidth="1"/>
    <col min="15369" max="15369" width="11.42578125" customWidth="1"/>
    <col min="15602" max="15602" width="28" customWidth="1"/>
    <col min="15603" max="15603" width="12.85546875" customWidth="1"/>
    <col min="15604" max="15604" width="13.140625" customWidth="1"/>
    <col min="15605" max="15605" width="13.28515625" customWidth="1"/>
    <col min="15606" max="15606" width="16" customWidth="1"/>
    <col min="15607" max="15607" width="15.5703125" customWidth="1"/>
    <col min="15608" max="15610" width="14.28515625" customWidth="1"/>
    <col min="15611" max="15611" width="13.140625" customWidth="1"/>
    <col min="15612" max="15612" width="14.28515625" customWidth="1"/>
    <col min="15613" max="15613" width="3" customWidth="1"/>
    <col min="15614" max="15614" width="11.5703125" customWidth="1"/>
    <col min="15618" max="15618" width="10.5703125" customWidth="1"/>
    <col min="15619" max="15619" width="9.85546875" customWidth="1"/>
    <col min="15620" max="15620" width="10.28515625" customWidth="1"/>
    <col min="15621" max="15621" width="11.28515625" customWidth="1"/>
    <col min="15622" max="15622" width="11.140625" customWidth="1"/>
    <col min="15623" max="15623" width="11.85546875" customWidth="1"/>
    <col min="15625" max="15625" width="11.42578125" customWidth="1"/>
    <col min="15858" max="15858" width="28" customWidth="1"/>
    <col min="15859" max="15859" width="12.85546875" customWidth="1"/>
    <col min="15860" max="15860" width="13.140625" customWidth="1"/>
    <col min="15861" max="15861" width="13.28515625" customWidth="1"/>
    <col min="15862" max="15862" width="16" customWidth="1"/>
    <col min="15863" max="15863" width="15.5703125" customWidth="1"/>
    <col min="15864" max="15866" width="14.28515625" customWidth="1"/>
    <col min="15867" max="15867" width="13.140625" customWidth="1"/>
    <col min="15868" max="15868" width="14.28515625" customWidth="1"/>
    <col min="15869" max="15869" width="3" customWidth="1"/>
    <col min="15870" max="15870" width="11.5703125" customWidth="1"/>
    <col min="15874" max="15874" width="10.5703125" customWidth="1"/>
    <col min="15875" max="15875" width="9.85546875" customWidth="1"/>
    <col min="15876" max="15876" width="10.28515625" customWidth="1"/>
    <col min="15877" max="15877" width="11.28515625" customWidth="1"/>
    <col min="15878" max="15878" width="11.140625" customWidth="1"/>
    <col min="15879" max="15879" width="11.85546875" customWidth="1"/>
    <col min="15881" max="15881" width="11.42578125" customWidth="1"/>
    <col min="16114" max="16114" width="28" customWidth="1"/>
    <col min="16115" max="16115" width="12.85546875" customWidth="1"/>
    <col min="16116" max="16116" width="13.140625" customWidth="1"/>
    <col min="16117" max="16117" width="13.28515625" customWidth="1"/>
    <col min="16118" max="16118" width="16" customWidth="1"/>
    <col min="16119" max="16119" width="15.5703125" customWidth="1"/>
    <col min="16120" max="16122" width="14.28515625" customWidth="1"/>
    <col min="16123" max="16123" width="13.140625" customWidth="1"/>
    <col min="16124" max="16124" width="14.28515625" customWidth="1"/>
    <col min="16125" max="16125" width="3" customWidth="1"/>
    <col min="16126" max="16126" width="11.5703125" customWidth="1"/>
    <col min="16130" max="16130" width="10.5703125" customWidth="1"/>
    <col min="16131" max="16131" width="9.85546875" customWidth="1"/>
    <col min="16132" max="16132" width="10.28515625" customWidth="1"/>
    <col min="16133" max="16133" width="11.28515625" customWidth="1"/>
    <col min="16134" max="16134" width="11.140625" customWidth="1"/>
    <col min="16135" max="16135" width="11.85546875" customWidth="1"/>
    <col min="16137" max="16137" width="11.42578125" customWidth="1"/>
  </cols>
  <sheetData>
    <row r="1" spans="1:11" ht="15">
      <c r="A1" s="150" t="s">
        <v>326</v>
      </c>
      <c r="B1" s="8"/>
      <c r="C1" s="8"/>
      <c r="D1" s="8"/>
      <c r="E1" s="8"/>
      <c r="F1" s="8"/>
      <c r="G1" s="8"/>
      <c r="H1" s="8"/>
      <c r="I1" s="8"/>
      <c r="J1" s="8"/>
      <c r="K1" s="8" t="s">
        <v>325</v>
      </c>
    </row>
    <row r="2" spans="1:11">
      <c r="A2" s="2"/>
      <c r="B2" s="3"/>
      <c r="C2" s="3"/>
      <c r="D2" s="4"/>
      <c r="E2" s="5"/>
      <c r="F2" s="6"/>
      <c r="G2" s="7"/>
      <c r="H2" s="7"/>
      <c r="I2" s="8"/>
      <c r="J2" s="9"/>
      <c r="K2" s="1"/>
    </row>
    <row r="3" spans="1:11">
      <c r="A3" s="174" t="s">
        <v>0</v>
      </c>
      <c r="B3" s="174"/>
      <c r="C3" s="174"/>
      <c r="D3" s="174"/>
      <c r="E3" s="174"/>
      <c r="F3" s="174"/>
      <c r="G3" s="174"/>
      <c r="H3" s="174"/>
      <c r="I3" s="174"/>
      <c r="J3" s="174"/>
      <c r="K3" s="10"/>
    </row>
    <row r="4" spans="1:11" hidden="1">
      <c r="A4" s="175" t="e">
        <f>'[1]51'!B6:K6</f>
        <v>#VALUE!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</row>
    <row r="5" spans="1:11">
      <c r="A5" s="11"/>
      <c r="B5" s="12" t="s">
        <v>1</v>
      </c>
      <c r="C5" s="176" t="s">
        <v>2</v>
      </c>
      <c r="D5" s="176"/>
      <c r="E5" s="176"/>
      <c r="F5" s="176"/>
      <c r="G5" s="176"/>
      <c r="H5" s="13">
        <f t="shared" ref="H5:J5" si="0">H10-H6</f>
        <v>0</v>
      </c>
      <c r="I5" s="13">
        <f t="shared" si="0"/>
        <v>0</v>
      </c>
      <c r="J5" s="13">
        <f t="shared" si="0"/>
        <v>0</v>
      </c>
      <c r="K5" s="14"/>
    </row>
    <row r="6" spans="1:11" ht="13.5" thickBot="1">
      <c r="A6" s="15" t="s">
        <v>3</v>
      </c>
      <c r="B6" s="16"/>
      <c r="C6" s="16">
        <f>'[1]13+verif'!C10</f>
        <v>213677343</v>
      </c>
      <c r="D6" s="16">
        <f>'[1]13+verif'!D10</f>
        <v>183592004</v>
      </c>
      <c r="E6" s="16">
        <f>'[1]13+verif'!E10</f>
        <v>429318271</v>
      </c>
      <c r="F6" s="16">
        <f>'[1]13+verif'!F10</f>
        <v>426049452</v>
      </c>
      <c r="G6" s="16">
        <f>'[1]13+verif'!G10</f>
        <v>352722822</v>
      </c>
      <c r="H6" s="16">
        <f>'[1]13+verif'!H10</f>
        <v>352722822</v>
      </c>
      <c r="I6" s="16">
        <f>'[1]13+verif'!I10</f>
        <v>352722822</v>
      </c>
      <c r="J6" s="16">
        <f>'[1]13+verif'!J10</f>
        <v>0</v>
      </c>
      <c r="K6" s="17" t="s">
        <v>4</v>
      </c>
    </row>
    <row r="7" spans="1:11" ht="30.75" customHeight="1">
      <c r="A7" s="177" t="s">
        <v>5</v>
      </c>
      <c r="B7" s="179" t="s">
        <v>6</v>
      </c>
      <c r="C7" s="179" t="s">
        <v>7</v>
      </c>
      <c r="D7" s="179" t="s">
        <v>8</v>
      </c>
      <c r="E7" s="179" t="str">
        <f>'[1]13+verif'!E7:E8</f>
        <v>Credite  bugetare  initiale</v>
      </c>
      <c r="F7" s="179" t="str">
        <f>'[1]13+verif'!F7:F8</f>
        <v>Credite bugetare definitive</v>
      </c>
      <c r="G7" s="179" t="s">
        <v>9</v>
      </c>
      <c r="H7" s="179" t="s">
        <v>10</v>
      </c>
      <c r="I7" s="182" t="s">
        <v>11</v>
      </c>
      <c r="J7" s="182" t="s">
        <v>12</v>
      </c>
      <c r="K7" s="183" t="s">
        <v>13</v>
      </c>
    </row>
    <row r="8" spans="1:11" ht="30" customHeight="1" thickBot="1">
      <c r="A8" s="178"/>
      <c r="B8" s="180"/>
      <c r="C8" s="180"/>
      <c r="D8" s="180"/>
      <c r="E8" s="180"/>
      <c r="F8" s="180"/>
      <c r="G8" s="180"/>
      <c r="H8" s="180"/>
      <c r="I8" s="180"/>
      <c r="J8" s="180"/>
      <c r="K8" s="184"/>
    </row>
    <row r="9" spans="1:11">
      <c r="A9" s="18" t="s">
        <v>14</v>
      </c>
      <c r="B9" s="19" t="s">
        <v>15</v>
      </c>
      <c r="C9" s="19">
        <v>1</v>
      </c>
      <c r="D9" s="19">
        <v>2</v>
      </c>
      <c r="E9" s="20">
        <v>3</v>
      </c>
      <c r="F9" s="20">
        <v>4</v>
      </c>
      <c r="G9" s="19">
        <v>5</v>
      </c>
      <c r="H9" s="19">
        <v>6</v>
      </c>
      <c r="I9" s="19">
        <v>7</v>
      </c>
      <c r="J9" s="21">
        <v>8</v>
      </c>
      <c r="K9" s="22">
        <v>10</v>
      </c>
    </row>
    <row r="10" spans="1:11" ht="27">
      <c r="A10" s="23" t="s">
        <v>16</v>
      </c>
      <c r="B10" s="24" t="s">
        <v>17</v>
      </c>
      <c r="C10" s="25">
        <f>C11+C27+C35+C88+C105+C135</f>
        <v>213677343</v>
      </c>
      <c r="D10" s="25">
        <f>D11+D27+D35+D88+D105+D135</f>
        <v>183592004</v>
      </c>
      <c r="E10" s="26">
        <f>E11+E27+E35+E88+E105+E135</f>
        <v>429318271</v>
      </c>
      <c r="F10" s="26">
        <f t="shared" ref="F10:K10" si="1">F11+F27+F35+F88+F105+F135</f>
        <v>426049452</v>
      </c>
      <c r="G10" s="26">
        <f t="shared" si="1"/>
        <v>352722822</v>
      </c>
      <c r="H10" s="26">
        <f t="shared" si="1"/>
        <v>352722822</v>
      </c>
      <c r="I10" s="26">
        <f>I11+I27+I35+I88+I105+I135</f>
        <v>352722822</v>
      </c>
      <c r="J10" s="25">
        <f t="shared" si="1"/>
        <v>0</v>
      </c>
      <c r="K10" s="27">
        <f t="shared" si="1"/>
        <v>258345295</v>
      </c>
    </row>
    <row r="11" spans="1:11" ht="18">
      <c r="A11" s="28" t="s">
        <v>18</v>
      </c>
      <c r="B11" s="29" t="s">
        <v>19</v>
      </c>
      <c r="C11" s="30">
        <f>C12+C15+C21+C22</f>
        <v>3815500</v>
      </c>
      <c r="D11" s="30">
        <f>D12+D15+D21+D22</f>
        <v>3984100</v>
      </c>
      <c r="E11" s="30">
        <f t="shared" ref="E11:K11" si="2">E12+E15+E21+E22</f>
        <v>37116000</v>
      </c>
      <c r="F11" s="30">
        <f t="shared" si="2"/>
        <v>37372600</v>
      </c>
      <c r="G11" s="30">
        <f t="shared" si="2"/>
        <v>34973359</v>
      </c>
      <c r="H11" s="30">
        <f t="shared" si="2"/>
        <v>34973359</v>
      </c>
      <c r="I11" s="30">
        <f t="shared" si="2"/>
        <v>34973359</v>
      </c>
      <c r="J11" s="30">
        <f t="shared" si="2"/>
        <v>0</v>
      </c>
      <c r="K11" s="31">
        <f t="shared" si="2"/>
        <v>34995184</v>
      </c>
    </row>
    <row r="12" spans="1:11" ht="18">
      <c r="A12" s="32" t="s">
        <v>20</v>
      </c>
      <c r="B12" s="33" t="s">
        <v>21</v>
      </c>
      <c r="C12" s="34">
        <f>C13</f>
        <v>3815500</v>
      </c>
      <c r="D12" s="34">
        <f>D13</f>
        <v>3984100</v>
      </c>
      <c r="E12" s="34">
        <f t="shared" ref="E12:K13" si="3">E13</f>
        <v>32423000</v>
      </c>
      <c r="F12" s="34">
        <f t="shared" si="3"/>
        <v>33163600</v>
      </c>
      <c r="G12" s="34">
        <f t="shared" si="3"/>
        <v>30923042</v>
      </c>
      <c r="H12" s="34">
        <f t="shared" si="3"/>
        <v>30923042</v>
      </c>
      <c r="I12" s="34">
        <f t="shared" si="3"/>
        <v>30923042</v>
      </c>
      <c r="J12" s="34">
        <f t="shared" si="3"/>
        <v>0</v>
      </c>
      <c r="K12" s="35">
        <f t="shared" si="3"/>
        <v>30965630</v>
      </c>
    </row>
    <row r="13" spans="1:11" ht="18">
      <c r="A13" s="36" t="s">
        <v>22</v>
      </c>
      <c r="B13" s="37" t="s">
        <v>23</v>
      </c>
      <c r="C13" s="38">
        <f>C14</f>
        <v>3815500</v>
      </c>
      <c r="D13" s="38">
        <f>D14</f>
        <v>3984100</v>
      </c>
      <c r="E13" s="38">
        <f t="shared" si="3"/>
        <v>32423000</v>
      </c>
      <c r="F13" s="38">
        <f t="shared" si="3"/>
        <v>33163600</v>
      </c>
      <c r="G13" s="38">
        <f t="shared" si="3"/>
        <v>30923042</v>
      </c>
      <c r="H13" s="38">
        <f t="shared" si="3"/>
        <v>30923042</v>
      </c>
      <c r="I13" s="38">
        <f t="shared" si="3"/>
        <v>30923042</v>
      </c>
      <c r="J13" s="38">
        <f t="shared" si="3"/>
        <v>0</v>
      </c>
      <c r="K13" s="39">
        <f t="shared" si="3"/>
        <v>30965630</v>
      </c>
    </row>
    <row r="14" spans="1:11" ht="15">
      <c r="A14" s="40" t="s">
        <v>24</v>
      </c>
      <c r="B14" s="41" t="s">
        <v>25</v>
      </c>
      <c r="C14" s="42">
        <f>C142+C268</f>
        <v>3815500</v>
      </c>
      <c r="D14" s="42">
        <f>D142+D268</f>
        <v>3984100</v>
      </c>
      <c r="E14" s="42">
        <f t="shared" ref="E14:K14" si="4">E142+E268</f>
        <v>32423000</v>
      </c>
      <c r="F14" s="42">
        <f t="shared" si="4"/>
        <v>33163600</v>
      </c>
      <c r="G14" s="42">
        <f t="shared" si="4"/>
        <v>30923042</v>
      </c>
      <c r="H14" s="42">
        <f>G14</f>
        <v>30923042</v>
      </c>
      <c r="I14" s="42">
        <f>I142+I268</f>
        <v>30923042</v>
      </c>
      <c r="J14" s="43">
        <f t="shared" si="4"/>
        <v>0</v>
      </c>
      <c r="K14" s="44">
        <f t="shared" si="4"/>
        <v>30965630</v>
      </c>
    </row>
    <row r="15" spans="1:11" ht="27.75" customHeight="1">
      <c r="A15" s="32" t="s">
        <v>26</v>
      </c>
      <c r="B15" s="33" t="s">
        <v>27</v>
      </c>
      <c r="C15" s="34">
        <f>C16+C17+C18+C19+C20</f>
        <v>0</v>
      </c>
      <c r="D15" s="34">
        <f>D16+D17+D18+D19+D20</f>
        <v>0</v>
      </c>
      <c r="E15" s="34">
        <f t="shared" ref="E15:K15" si="5">E16+E17+E18+E19+E20</f>
        <v>2040000</v>
      </c>
      <c r="F15" s="34">
        <f t="shared" si="5"/>
        <v>2130000</v>
      </c>
      <c r="G15" s="34">
        <f t="shared" si="5"/>
        <v>2064590</v>
      </c>
      <c r="H15" s="34">
        <f t="shared" si="5"/>
        <v>2064590</v>
      </c>
      <c r="I15" s="34">
        <f t="shared" si="5"/>
        <v>2064590</v>
      </c>
      <c r="J15" s="34">
        <f t="shared" si="5"/>
        <v>0</v>
      </c>
      <c r="K15" s="35">
        <f t="shared" si="5"/>
        <v>2043930</v>
      </c>
    </row>
    <row r="16" spans="1:11" ht="19.5">
      <c r="A16" s="40" t="s">
        <v>28</v>
      </c>
      <c r="B16" s="41" t="s">
        <v>29</v>
      </c>
      <c r="C16" s="42">
        <f>C144+C270</f>
        <v>0</v>
      </c>
      <c r="D16" s="42">
        <f>D144+D270</f>
        <v>0</v>
      </c>
      <c r="E16" s="42">
        <f t="shared" ref="E16:K16" si="6">E144+E270</f>
        <v>10000</v>
      </c>
      <c r="F16" s="42">
        <f t="shared" si="6"/>
        <v>10000</v>
      </c>
      <c r="G16" s="42">
        <f t="shared" si="6"/>
        <v>0</v>
      </c>
      <c r="H16" s="42">
        <f t="shared" si="6"/>
        <v>0</v>
      </c>
      <c r="I16" s="42">
        <f t="shared" si="6"/>
        <v>0</v>
      </c>
      <c r="J16" s="42">
        <f t="shared" si="6"/>
        <v>0</v>
      </c>
      <c r="K16" s="44">
        <f t="shared" si="6"/>
        <v>0</v>
      </c>
    </row>
    <row r="17" spans="1:11" ht="22.5" hidden="1" customHeight="1">
      <c r="A17" s="40" t="s">
        <v>30</v>
      </c>
      <c r="B17" s="41" t="s">
        <v>31</v>
      </c>
      <c r="C17" s="42">
        <f>C145+C271</f>
        <v>0</v>
      </c>
      <c r="D17" s="42">
        <f t="shared" ref="D17:K20" si="7">D145+D271</f>
        <v>0</v>
      </c>
      <c r="E17" s="42">
        <f t="shared" si="7"/>
        <v>0</v>
      </c>
      <c r="F17" s="42">
        <f t="shared" si="7"/>
        <v>0</v>
      </c>
      <c r="G17" s="42">
        <f t="shared" si="7"/>
        <v>0</v>
      </c>
      <c r="H17" s="42">
        <f t="shared" si="7"/>
        <v>0</v>
      </c>
      <c r="I17" s="42">
        <f t="shared" si="7"/>
        <v>0</v>
      </c>
      <c r="J17" s="42">
        <f t="shared" si="7"/>
        <v>0</v>
      </c>
      <c r="K17" s="44">
        <f t="shared" si="7"/>
        <v>0</v>
      </c>
    </row>
    <row r="18" spans="1:11" ht="27.75" hidden="1" customHeight="1">
      <c r="A18" s="40" t="s">
        <v>32</v>
      </c>
      <c r="B18" s="41" t="s">
        <v>33</v>
      </c>
      <c r="C18" s="42">
        <f>C146+C272</f>
        <v>0</v>
      </c>
      <c r="D18" s="42">
        <f t="shared" si="7"/>
        <v>0</v>
      </c>
      <c r="E18" s="42">
        <f t="shared" si="7"/>
        <v>0</v>
      </c>
      <c r="F18" s="42">
        <f t="shared" si="7"/>
        <v>0</v>
      </c>
      <c r="G18" s="42">
        <f t="shared" si="7"/>
        <v>0</v>
      </c>
      <c r="H18" s="42">
        <f t="shared" si="7"/>
        <v>0</v>
      </c>
      <c r="I18" s="42">
        <f t="shared" si="7"/>
        <v>0</v>
      </c>
      <c r="J18" s="42">
        <f t="shared" si="7"/>
        <v>0</v>
      </c>
      <c r="K18" s="44">
        <f t="shared" si="7"/>
        <v>0</v>
      </c>
    </row>
    <row r="19" spans="1:11" ht="19.5">
      <c r="A19" s="40" t="s">
        <v>34</v>
      </c>
      <c r="B19" s="41" t="s">
        <v>35</v>
      </c>
      <c r="C19" s="42">
        <f>C147+C273</f>
        <v>0</v>
      </c>
      <c r="D19" s="42">
        <f t="shared" si="7"/>
        <v>0</v>
      </c>
      <c r="E19" s="42">
        <f t="shared" si="7"/>
        <v>2030000</v>
      </c>
      <c r="F19" s="42">
        <f t="shared" si="7"/>
        <v>2120000</v>
      </c>
      <c r="G19" s="42">
        <f t="shared" si="7"/>
        <v>2064590</v>
      </c>
      <c r="H19" s="42">
        <f>G19</f>
        <v>2064590</v>
      </c>
      <c r="I19" s="42">
        <f t="shared" si="7"/>
        <v>2064590</v>
      </c>
      <c r="J19" s="42">
        <f t="shared" si="7"/>
        <v>0</v>
      </c>
      <c r="K19" s="44">
        <f t="shared" si="7"/>
        <v>2043930</v>
      </c>
    </row>
    <row r="20" spans="1:11" ht="15">
      <c r="A20" s="40" t="s">
        <v>36</v>
      </c>
      <c r="B20" s="41" t="s">
        <v>37</v>
      </c>
      <c r="C20" s="42">
        <f>C148+C274</f>
        <v>0</v>
      </c>
      <c r="D20" s="42">
        <f t="shared" si="7"/>
        <v>0</v>
      </c>
      <c r="E20" s="42">
        <f t="shared" si="7"/>
        <v>0</v>
      </c>
      <c r="F20" s="42">
        <f t="shared" si="7"/>
        <v>0</v>
      </c>
      <c r="G20" s="42">
        <f t="shared" si="7"/>
        <v>0</v>
      </c>
      <c r="H20" s="42">
        <f t="shared" si="7"/>
        <v>0</v>
      </c>
      <c r="I20" s="42">
        <f t="shared" si="7"/>
        <v>0</v>
      </c>
      <c r="J20" s="42">
        <f t="shared" si="7"/>
        <v>0</v>
      </c>
      <c r="K20" s="44">
        <f t="shared" si="7"/>
        <v>0</v>
      </c>
    </row>
    <row r="21" spans="1:11" ht="18">
      <c r="A21" s="32" t="s">
        <v>38</v>
      </c>
      <c r="B21" s="33" t="s">
        <v>39</v>
      </c>
      <c r="C21" s="34">
        <f>C149</f>
        <v>0</v>
      </c>
      <c r="D21" s="34">
        <f>D149</f>
        <v>0</v>
      </c>
      <c r="E21" s="34">
        <f t="shared" ref="E21:K21" si="8">E149</f>
        <v>2653000</v>
      </c>
      <c r="F21" s="34">
        <f t="shared" si="8"/>
        <v>2079000</v>
      </c>
      <c r="G21" s="34">
        <f t="shared" si="8"/>
        <v>1985727</v>
      </c>
      <c r="H21" s="34">
        <f t="shared" si="8"/>
        <v>1985727</v>
      </c>
      <c r="I21" s="34">
        <f t="shared" si="8"/>
        <v>1985727</v>
      </c>
      <c r="J21" s="34">
        <f t="shared" si="8"/>
        <v>0</v>
      </c>
      <c r="K21" s="45">
        <f t="shared" si="8"/>
        <v>1985624</v>
      </c>
    </row>
    <row r="22" spans="1:11" ht="29.25" hidden="1" customHeight="1">
      <c r="A22" s="32" t="s">
        <v>40</v>
      </c>
      <c r="B22" s="33" t="s">
        <v>41</v>
      </c>
      <c r="C22" s="34">
        <f>C24+C25+C26</f>
        <v>0</v>
      </c>
      <c r="D22" s="34">
        <f>D24+D25+D26</f>
        <v>0</v>
      </c>
      <c r="E22" s="34">
        <f t="shared" ref="E22:K22" si="9">E24+E25+E26</f>
        <v>0</v>
      </c>
      <c r="F22" s="34">
        <f t="shared" si="9"/>
        <v>0</v>
      </c>
      <c r="G22" s="34">
        <f t="shared" si="9"/>
        <v>0</v>
      </c>
      <c r="H22" s="34">
        <f t="shared" si="9"/>
        <v>0</v>
      </c>
      <c r="I22" s="34">
        <f t="shared" si="9"/>
        <v>0</v>
      </c>
      <c r="J22" s="34">
        <f t="shared" si="9"/>
        <v>0</v>
      </c>
      <c r="K22" s="35">
        <f t="shared" si="9"/>
        <v>0</v>
      </c>
    </row>
    <row r="23" spans="1:11" ht="27.75" hidden="1" customHeight="1">
      <c r="A23" s="40" t="s">
        <v>42</v>
      </c>
      <c r="B23" s="41" t="s">
        <v>43</v>
      </c>
      <c r="C23" s="42"/>
      <c r="D23" s="42"/>
      <c r="E23" s="46"/>
      <c r="F23" s="47"/>
      <c r="G23" s="46"/>
      <c r="H23" s="46"/>
      <c r="I23" s="46"/>
      <c r="J23" s="48"/>
      <c r="K23" s="49"/>
    </row>
    <row r="24" spans="1:11" ht="27.75" hidden="1" customHeight="1">
      <c r="A24" s="40" t="s">
        <v>44</v>
      </c>
      <c r="B24" s="41" t="s">
        <v>43</v>
      </c>
      <c r="C24" s="42">
        <f>C151</f>
        <v>0</v>
      </c>
      <c r="D24" s="42">
        <f>D151</f>
        <v>0</v>
      </c>
      <c r="E24" s="42">
        <f t="shared" ref="E24:K24" si="10">E151</f>
        <v>0</v>
      </c>
      <c r="F24" s="42">
        <f t="shared" si="10"/>
        <v>0</v>
      </c>
      <c r="G24" s="42">
        <f t="shared" si="10"/>
        <v>0</v>
      </c>
      <c r="H24" s="42">
        <f t="shared" si="10"/>
        <v>0</v>
      </c>
      <c r="I24" s="42">
        <f t="shared" si="10"/>
        <v>0</v>
      </c>
      <c r="J24" s="42">
        <f t="shared" si="10"/>
        <v>0</v>
      </c>
      <c r="K24" s="44">
        <f t="shared" si="10"/>
        <v>0</v>
      </c>
    </row>
    <row r="25" spans="1:11" ht="30" hidden="1" customHeight="1">
      <c r="A25" s="40" t="s">
        <v>45</v>
      </c>
      <c r="B25" s="41" t="s">
        <v>46</v>
      </c>
      <c r="C25" s="42">
        <f>C152</f>
        <v>0</v>
      </c>
      <c r="D25" s="42">
        <f t="shared" ref="D25:K26" si="11">D152</f>
        <v>0</v>
      </c>
      <c r="E25" s="42">
        <f t="shared" si="11"/>
        <v>0</v>
      </c>
      <c r="F25" s="42">
        <f t="shared" si="11"/>
        <v>0</v>
      </c>
      <c r="G25" s="42">
        <f t="shared" si="11"/>
        <v>0</v>
      </c>
      <c r="H25" s="42">
        <f t="shared" si="11"/>
        <v>0</v>
      </c>
      <c r="I25" s="42">
        <f t="shared" si="11"/>
        <v>0</v>
      </c>
      <c r="J25" s="42">
        <f t="shared" si="11"/>
        <v>0</v>
      </c>
      <c r="K25" s="44">
        <f t="shared" si="11"/>
        <v>0</v>
      </c>
    </row>
    <row r="26" spans="1:11" ht="28.5" hidden="1" customHeight="1">
      <c r="A26" s="40" t="s">
        <v>47</v>
      </c>
      <c r="B26" s="50" t="s">
        <v>48</v>
      </c>
      <c r="C26" s="42">
        <f>C153</f>
        <v>0</v>
      </c>
      <c r="D26" s="42">
        <f t="shared" si="11"/>
        <v>0</v>
      </c>
      <c r="E26" s="42">
        <f t="shared" si="11"/>
        <v>0</v>
      </c>
      <c r="F26" s="42">
        <f t="shared" si="11"/>
        <v>0</v>
      </c>
      <c r="G26" s="42">
        <f t="shared" si="11"/>
        <v>0</v>
      </c>
      <c r="H26" s="42">
        <f t="shared" si="11"/>
        <v>0</v>
      </c>
      <c r="I26" s="42">
        <f t="shared" si="11"/>
        <v>0</v>
      </c>
      <c r="J26" s="42">
        <f t="shared" si="11"/>
        <v>0</v>
      </c>
      <c r="K26" s="44">
        <f t="shared" si="11"/>
        <v>0</v>
      </c>
    </row>
    <row r="27" spans="1:11" ht="18">
      <c r="A27" s="28" t="s">
        <v>49</v>
      </c>
      <c r="B27" s="29" t="s">
        <v>50</v>
      </c>
      <c r="C27" s="30">
        <f>C28+C30</f>
        <v>293300</v>
      </c>
      <c r="D27" s="30">
        <f>D28+D30</f>
        <v>293300</v>
      </c>
      <c r="E27" s="30">
        <f t="shared" ref="E27:K27" si="12">E28+E30</f>
        <v>9412000</v>
      </c>
      <c r="F27" s="30">
        <f t="shared" si="12"/>
        <v>9726000</v>
      </c>
      <c r="G27" s="30">
        <f t="shared" si="12"/>
        <v>9247450</v>
      </c>
      <c r="H27" s="30">
        <f t="shared" si="12"/>
        <v>9247450</v>
      </c>
      <c r="I27" s="30">
        <f t="shared" si="12"/>
        <v>9247450</v>
      </c>
      <c r="J27" s="30">
        <f t="shared" si="12"/>
        <v>0</v>
      </c>
      <c r="K27" s="31">
        <f t="shared" si="12"/>
        <v>9360961</v>
      </c>
    </row>
    <row r="28" spans="1:11" ht="15.75">
      <c r="A28" s="32" t="s">
        <v>51</v>
      </c>
      <c r="B28" s="33" t="s">
        <v>52</v>
      </c>
      <c r="C28" s="34">
        <f>C29</f>
        <v>0</v>
      </c>
      <c r="D28" s="34">
        <f>D29</f>
        <v>0</v>
      </c>
      <c r="E28" s="34">
        <f t="shared" ref="E28:K28" si="13">E29</f>
        <v>0</v>
      </c>
      <c r="F28" s="34">
        <f t="shared" si="13"/>
        <v>0</v>
      </c>
      <c r="G28" s="34">
        <f t="shared" si="13"/>
        <v>0</v>
      </c>
      <c r="H28" s="34">
        <f t="shared" si="13"/>
        <v>0</v>
      </c>
      <c r="I28" s="34">
        <f t="shared" si="13"/>
        <v>0</v>
      </c>
      <c r="J28" s="34">
        <f t="shared" si="13"/>
        <v>0</v>
      </c>
      <c r="K28" s="35">
        <f t="shared" si="13"/>
        <v>0</v>
      </c>
    </row>
    <row r="29" spans="1:11" ht="15">
      <c r="A29" s="40" t="s">
        <v>53</v>
      </c>
      <c r="B29" s="41" t="s">
        <v>54</v>
      </c>
      <c r="C29" s="42">
        <f>C156+C277</f>
        <v>0</v>
      </c>
      <c r="D29" s="42">
        <f>D156+D277</f>
        <v>0</v>
      </c>
      <c r="E29" s="42">
        <f t="shared" ref="E29:K29" si="14">E156+E277</f>
        <v>0</v>
      </c>
      <c r="F29" s="42">
        <f t="shared" si="14"/>
        <v>0</v>
      </c>
      <c r="G29" s="42">
        <f t="shared" si="14"/>
        <v>0</v>
      </c>
      <c r="H29" s="42">
        <f t="shared" si="14"/>
        <v>0</v>
      </c>
      <c r="I29" s="42">
        <f t="shared" si="14"/>
        <v>0</v>
      </c>
      <c r="J29" s="42">
        <f t="shared" si="14"/>
        <v>0</v>
      </c>
      <c r="K29" s="44">
        <f t="shared" si="14"/>
        <v>0</v>
      </c>
    </row>
    <row r="30" spans="1:11" ht="18">
      <c r="A30" s="32" t="s">
        <v>55</v>
      </c>
      <c r="B30" s="33" t="s">
        <v>56</v>
      </c>
      <c r="C30" s="34">
        <f>C31+C33+C34</f>
        <v>293300</v>
      </c>
      <c r="D30" s="34">
        <f>D31+D33+D34</f>
        <v>293300</v>
      </c>
      <c r="E30" s="34">
        <f>E31+E33+E34</f>
        <v>9412000</v>
      </c>
      <c r="F30" s="34">
        <f t="shared" ref="F30:K30" si="15">F31+F33+F34</f>
        <v>9726000</v>
      </c>
      <c r="G30" s="34">
        <f t="shared" si="15"/>
        <v>9247450</v>
      </c>
      <c r="H30" s="34">
        <f t="shared" si="15"/>
        <v>9247450</v>
      </c>
      <c r="I30" s="34">
        <f t="shared" si="15"/>
        <v>9247450</v>
      </c>
      <c r="J30" s="34">
        <f t="shared" si="15"/>
        <v>0</v>
      </c>
      <c r="K30" s="35">
        <f t="shared" si="15"/>
        <v>9360961</v>
      </c>
    </row>
    <row r="31" spans="1:11" ht="15">
      <c r="A31" s="51" t="s">
        <v>57</v>
      </c>
      <c r="B31" s="37" t="s">
        <v>58</v>
      </c>
      <c r="C31" s="38">
        <f>C32</f>
        <v>49000</v>
      </c>
      <c r="D31" s="38">
        <f>D32</f>
        <v>49000</v>
      </c>
      <c r="E31" s="38">
        <f>E32</f>
        <v>9125700</v>
      </c>
      <c r="F31" s="38">
        <f t="shared" ref="F31:K31" si="16">F32</f>
        <v>9439700</v>
      </c>
      <c r="G31" s="38">
        <f t="shared" si="16"/>
        <v>9205809</v>
      </c>
      <c r="H31" s="38">
        <f t="shared" si="16"/>
        <v>9205809</v>
      </c>
      <c r="I31" s="38">
        <f t="shared" si="16"/>
        <v>9205809</v>
      </c>
      <c r="J31" s="38">
        <f t="shared" si="16"/>
        <v>0</v>
      </c>
      <c r="K31" s="52">
        <f t="shared" si="16"/>
        <v>9265066</v>
      </c>
    </row>
    <row r="32" spans="1:11" ht="15">
      <c r="A32" s="40" t="s">
        <v>59</v>
      </c>
      <c r="B32" s="41" t="s">
        <v>60</v>
      </c>
      <c r="C32" s="42">
        <f>C159+C280</f>
        <v>49000</v>
      </c>
      <c r="D32" s="42">
        <f>D159+D280</f>
        <v>49000</v>
      </c>
      <c r="E32" s="42">
        <f t="shared" ref="E32:K32" si="17">E159+E280</f>
        <v>9125700</v>
      </c>
      <c r="F32" s="42">
        <f t="shared" si="17"/>
        <v>9439700</v>
      </c>
      <c r="G32" s="42">
        <f t="shared" si="17"/>
        <v>9205809</v>
      </c>
      <c r="H32" s="42">
        <f t="shared" si="17"/>
        <v>9205809</v>
      </c>
      <c r="I32" s="42">
        <f t="shared" si="17"/>
        <v>9205809</v>
      </c>
      <c r="J32" s="42">
        <f t="shared" si="17"/>
        <v>0</v>
      </c>
      <c r="K32" s="44">
        <f t="shared" si="17"/>
        <v>9265066</v>
      </c>
    </row>
    <row r="33" spans="1:11" ht="19.5">
      <c r="A33" s="53" t="s">
        <v>61</v>
      </c>
      <c r="B33" s="41" t="s">
        <v>62</v>
      </c>
      <c r="C33" s="42">
        <f>C160+C281</f>
        <v>0</v>
      </c>
      <c r="D33" s="42">
        <f t="shared" ref="D33:K34" si="18">D160+D281</f>
        <v>0</v>
      </c>
      <c r="E33" s="42">
        <f t="shared" si="18"/>
        <v>42000</v>
      </c>
      <c r="F33" s="42">
        <f t="shared" si="18"/>
        <v>42000</v>
      </c>
      <c r="G33" s="42">
        <f t="shared" si="18"/>
        <v>33571</v>
      </c>
      <c r="H33" s="42">
        <f t="shared" si="18"/>
        <v>33571</v>
      </c>
      <c r="I33" s="42">
        <f t="shared" si="18"/>
        <v>33571</v>
      </c>
      <c r="J33" s="42">
        <f t="shared" si="18"/>
        <v>0</v>
      </c>
      <c r="K33" s="44">
        <f t="shared" si="18"/>
        <v>87116</v>
      </c>
    </row>
    <row r="34" spans="1:11" ht="19.5">
      <c r="A34" s="53" t="s">
        <v>63</v>
      </c>
      <c r="B34" s="41" t="s">
        <v>64</v>
      </c>
      <c r="C34" s="42">
        <f>C161+C282</f>
        <v>244300</v>
      </c>
      <c r="D34" s="42">
        <f t="shared" si="18"/>
        <v>244300</v>
      </c>
      <c r="E34" s="42">
        <f t="shared" si="18"/>
        <v>244300</v>
      </c>
      <c r="F34" s="42">
        <f t="shared" si="18"/>
        <v>244300</v>
      </c>
      <c r="G34" s="42">
        <f t="shared" si="18"/>
        <v>8070</v>
      </c>
      <c r="H34" s="42">
        <f t="shared" si="18"/>
        <v>8070</v>
      </c>
      <c r="I34" s="42">
        <f t="shared" si="18"/>
        <v>8070</v>
      </c>
      <c r="J34" s="42">
        <f t="shared" si="18"/>
        <v>0</v>
      </c>
      <c r="K34" s="44">
        <f t="shared" si="18"/>
        <v>8779</v>
      </c>
    </row>
    <row r="35" spans="1:11" ht="27">
      <c r="A35" s="28" t="s">
        <v>65</v>
      </c>
      <c r="B35" s="29" t="s">
        <v>66</v>
      </c>
      <c r="C35" s="30">
        <f>C36+C51+C58+C75</f>
        <v>44736333</v>
      </c>
      <c r="D35" s="30">
        <f>D36+D51+D58+D75</f>
        <v>34349907</v>
      </c>
      <c r="E35" s="30">
        <f t="shared" ref="E35:K35" si="19">E36+E51+E58+E75</f>
        <v>146742033</v>
      </c>
      <c r="F35" s="30">
        <f t="shared" si="19"/>
        <v>146066127</v>
      </c>
      <c r="G35" s="30">
        <f t="shared" si="19"/>
        <v>126868694</v>
      </c>
      <c r="H35" s="30">
        <f t="shared" si="19"/>
        <v>126868694</v>
      </c>
      <c r="I35" s="30">
        <f t="shared" si="19"/>
        <v>126868694</v>
      </c>
      <c r="J35" s="30">
        <f t="shared" si="19"/>
        <v>0</v>
      </c>
      <c r="K35" s="31">
        <f t="shared" si="19"/>
        <v>109097701</v>
      </c>
    </row>
    <row r="36" spans="1:11" ht="27">
      <c r="A36" s="32" t="s">
        <v>67</v>
      </c>
      <c r="B36" s="33" t="s">
        <v>68</v>
      </c>
      <c r="C36" s="34">
        <f>C37+C40+C44+C45+C47+C50</f>
        <v>16193598</v>
      </c>
      <c r="D36" s="34">
        <f>D37+D40+D44+D45+D47+D50</f>
        <v>13214347</v>
      </c>
      <c r="E36" s="34">
        <f t="shared" ref="E36:K36" si="20">E37+E40+E44+E45+E47+E50</f>
        <v>37945598</v>
      </c>
      <c r="F36" s="34">
        <f t="shared" si="20"/>
        <v>39437147</v>
      </c>
      <c r="G36" s="34">
        <f t="shared" si="20"/>
        <v>33697605</v>
      </c>
      <c r="H36" s="34">
        <f t="shared" si="20"/>
        <v>33697605</v>
      </c>
      <c r="I36" s="34">
        <f t="shared" si="20"/>
        <v>33697605</v>
      </c>
      <c r="J36" s="34">
        <f t="shared" si="20"/>
        <v>0</v>
      </c>
      <c r="K36" s="35">
        <f t="shared" si="20"/>
        <v>24490589</v>
      </c>
    </row>
    <row r="37" spans="1:11" ht="18">
      <c r="A37" s="36" t="s">
        <v>69</v>
      </c>
      <c r="B37" s="37" t="s">
        <v>70</v>
      </c>
      <c r="C37" s="38">
        <f>C38+C39</f>
        <v>6323700</v>
      </c>
      <c r="D37" s="38">
        <f>D38+D39</f>
        <v>6373143</v>
      </c>
      <c r="E37" s="38">
        <f t="shared" ref="E37:K37" si="21">E38+E39</f>
        <v>9609287</v>
      </c>
      <c r="F37" s="38">
        <f t="shared" si="21"/>
        <v>11357831</v>
      </c>
      <c r="G37" s="38">
        <f t="shared" si="21"/>
        <v>10110506</v>
      </c>
      <c r="H37" s="38">
        <f t="shared" si="21"/>
        <v>10110506</v>
      </c>
      <c r="I37" s="38">
        <f t="shared" si="21"/>
        <v>10110506</v>
      </c>
      <c r="J37" s="38">
        <f t="shared" si="21"/>
        <v>0</v>
      </c>
      <c r="K37" s="39">
        <f t="shared" si="21"/>
        <v>4982140</v>
      </c>
    </row>
    <row r="38" spans="1:11" ht="15">
      <c r="A38" s="40" t="s">
        <v>71</v>
      </c>
      <c r="B38" s="41" t="s">
        <v>72</v>
      </c>
      <c r="C38" s="42">
        <f>C165+C286</f>
        <v>6323700</v>
      </c>
      <c r="D38" s="42">
        <f>D165+D286</f>
        <v>6373143</v>
      </c>
      <c r="E38" s="42">
        <f>E165+E286</f>
        <v>9053167</v>
      </c>
      <c r="F38" s="42">
        <f t="shared" ref="E38:K39" si="22">F165+F286</f>
        <v>10501943</v>
      </c>
      <c r="G38" s="42">
        <f t="shared" si="22"/>
        <v>9254736</v>
      </c>
      <c r="H38" s="42">
        <f t="shared" si="22"/>
        <v>9254736</v>
      </c>
      <c r="I38" s="42">
        <f t="shared" si="22"/>
        <v>9254736</v>
      </c>
      <c r="J38" s="42">
        <f t="shared" si="22"/>
        <v>0</v>
      </c>
      <c r="K38" s="44">
        <f t="shared" si="22"/>
        <v>4158899</v>
      </c>
    </row>
    <row r="39" spans="1:11" ht="15">
      <c r="A39" s="40" t="s">
        <v>73</v>
      </c>
      <c r="B39" s="41" t="s">
        <v>74</v>
      </c>
      <c r="C39" s="42">
        <f>C166+C287</f>
        <v>0</v>
      </c>
      <c r="D39" s="42">
        <f>D166+D287</f>
        <v>0</v>
      </c>
      <c r="E39" s="42">
        <f t="shared" si="22"/>
        <v>556120</v>
      </c>
      <c r="F39" s="42">
        <f>F166+F287</f>
        <v>855888</v>
      </c>
      <c r="G39" s="42">
        <f t="shared" si="22"/>
        <v>855770</v>
      </c>
      <c r="H39" s="42">
        <f t="shared" si="22"/>
        <v>855770</v>
      </c>
      <c r="I39" s="42">
        <f t="shared" si="22"/>
        <v>855770</v>
      </c>
      <c r="J39" s="42">
        <f t="shared" si="22"/>
        <v>0</v>
      </c>
      <c r="K39" s="44">
        <f t="shared" si="22"/>
        <v>823241</v>
      </c>
    </row>
    <row r="40" spans="1:11" ht="18">
      <c r="A40" s="36" t="s">
        <v>75</v>
      </c>
      <c r="B40" s="37" t="s">
        <v>76</v>
      </c>
      <c r="C40" s="38">
        <f>C41+C42+C43+C44</f>
        <v>8626898</v>
      </c>
      <c r="D40" s="38">
        <f>D41+D42+D43+D44</f>
        <v>3046204</v>
      </c>
      <c r="E40" s="38">
        <f>E41+E42+E43</f>
        <v>26907661</v>
      </c>
      <c r="F40" s="38">
        <f t="shared" ref="F40:K40" si="23">F41+F42+F43</f>
        <v>24093666</v>
      </c>
      <c r="G40" s="38">
        <f t="shared" si="23"/>
        <v>21586582</v>
      </c>
      <c r="H40" s="38">
        <f t="shared" si="23"/>
        <v>21586582</v>
      </c>
      <c r="I40" s="38">
        <f t="shared" si="23"/>
        <v>21586582</v>
      </c>
      <c r="J40" s="38">
        <f t="shared" si="23"/>
        <v>0</v>
      </c>
      <c r="K40" s="52">
        <f t="shared" si="23"/>
        <v>19320149</v>
      </c>
    </row>
    <row r="41" spans="1:11" ht="15">
      <c r="A41" s="40" t="s">
        <v>77</v>
      </c>
      <c r="B41" s="41" t="s">
        <v>78</v>
      </c>
      <c r="C41" s="42">
        <f>C168+C289</f>
        <v>4834517</v>
      </c>
      <c r="D41" s="42">
        <f>D168+D289</f>
        <v>1068524</v>
      </c>
      <c r="E41" s="42">
        <f t="shared" ref="E41:K41" si="24">E168+E289</f>
        <v>10071750</v>
      </c>
      <c r="F41" s="42">
        <f t="shared" si="24"/>
        <v>7941591</v>
      </c>
      <c r="G41" s="42">
        <f t="shared" si="24"/>
        <v>7052744</v>
      </c>
      <c r="H41" s="42">
        <f t="shared" si="24"/>
        <v>7052744</v>
      </c>
      <c r="I41" s="42">
        <f t="shared" si="24"/>
        <v>7052744</v>
      </c>
      <c r="J41" s="42">
        <f t="shared" si="24"/>
        <v>0</v>
      </c>
      <c r="K41" s="44">
        <f t="shared" si="24"/>
        <v>6140023</v>
      </c>
    </row>
    <row r="42" spans="1:11" ht="15">
      <c r="A42" s="40" t="s">
        <v>79</v>
      </c>
      <c r="B42" s="41" t="s">
        <v>80</v>
      </c>
      <c r="C42" s="42">
        <f>C169+C290</f>
        <v>3792381</v>
      </c>
      <c r="D42" s="42">
        <f t="shared" ref="D42:K44" si="25">D169+D290</f>
        <v>1977680</v>
      </c>
      <c r="E42" s="42">
        <f t="shared" si="25"/>
        <v>16835911</v>
      </c>
      <c r="F42" s="42">
        <f t="shared" si="25"/>
        <v>16152075</v>
      </c>
      <c r="G42" s="42">
        <f t="shared" si="25"/>
        <v>14533838</v>
      </c>
      <c r="H42" s="42">
        <f t="shared" si="25"/>
        <v>14533838</v>
      </c>
      <c r="I42" s="42">
        <f t="shared" si="25"/>
        <v>14533838</v>
      </c>
      <c r="J42" s="42">
        <f t="shared" si="25"/>
        <v>0</v>
      </c>
      <c r="K42" s="44">
        <f t="shared" si="25"/>
        <v>13180126</v>
      </c>
    </row>
    <row r="43" spans="1:11" ht="15">
      <c r="A43" s="40" t="s">
        <v>81</v>
      </c>
      <c r="B43" s="41" t="s">
        <v>82</v>
      </c>
      <c r="C43" s="42">
        <f>C170+C291</f>
        <v>0</v>
      </c>
      <c r="D43" s="42">
        <f t="shared" si="25"/>
        <v>0</v>
      </c>
      <c r="E43" s="42">
        <f t="shared" si="25"/>
        <v>0</v>
      </c>
      <c r="F43" s="42">
        <f t="shared" si="25"/>
        <v>0</v>
      </c>
      <c r="G43" s="42">
        <f t="shared" si="25"/>
        <v>0</v>
      </c>
      <c r="H43" s="42">
        <f t="shared" si="25"/>
        <v>0</v>
      </c>
      <c r="I43" s="42">
        <f t="shared" si="25"/>
        <v>0</v>
      </c>
      <c r="J43" s="42">
        <f t="shared" si="25"/>
        <v>0</v>
      </c>
      <c r="K43" s="44">
        <f t="shared" si="25"/>
        <v>0</v>
      </c>
    </row>
    <row r="44" spans="1:11" ht="15" hidden="1">
      <c r="A44" s="40" t="s">
        <v>83</v>
      </c>
      <c r="B44" s="41" t="s">
        <v>84</v>
      </c>
      <c r="C44" s="42">
        <f>C171+C292</f>
        <v>0</v>
      </c>
      <c r="D44" s="42">
        <f t="shared" si="25"/>
        <v>0</v>
      </c>
      <c r="E44" s="42">
        <f t="shared" si="25"/>
        <v>0</v>
      </c>
      <c r="F44" s="42">
        <f t="shared" si="25"/>
        <v>0</v>
      </c>
      <c r="G44" s="42">
        <f t="shared" si="25"/>
        <v>0</v>
      </c>
      <c r="H44" s="42">
        <f t="shared" si="25"/>
        <v>0</v>
      </c>
      <c r="I44" s="42">
        <f t="shared" si="25"/>
        <v>0</v>
      </c>
      <c r="J44" s="42">
        <f t="shared" si="25"/>
        <v>0</v>
      </c>
      <c r="K44" s="44">
        <f t="shared" si="25"/>
        <v>0</v>
      </c>
    </row>
    <row r="45" spans="1:11" ht="18" hidden="1">
      <c r="A45" s="36" t="s">
        <v>85</v>
      </c>
      <c r="B45" s="37" t="s">
        <v>86</v>
      </c>
      <c r="C45" s="38">
        <f>C46</f>
        <v>0</v>
      </c>
      <c r="D45" s="38">
        <f>D46</f>
        <v>0</v>
      </c>
      <c r="E45" s="38">
        <f t="shared" ref="E45:K45" si="26">E46</f>
        <v>0</v>
      </c>
      <c r="F45" s="38">
        <f t="shared" si="26"/>
        <v>0</v>
      </c>
      <c r="G45" s="38">
        <f t="shared" si="26"/>
        <v>0</v>
      </c>
      <c r="H45" s="38">
        <f t="shared" si="26"/>
        <v>0</v>
      </c>
      <c r="I45" s="38">
        <f t="shared" si="26"/>
        <v>0</v>
      </c>
      <c r="J45" s="38">
        <f t="shared" si="26"/>
        <v>0</v>
      </c>
      <c r="K45" s="39">
        <f t="shared" si="26"/>
        <v>0</v>
      </c>
    </row>
    <row r="46" spans="1:11" ht="15" hidden="1">
      <c r="A46" s="40" t="s">
        <v>87</v>
      </c>
      <c r="B46" s="41" t="s">
        <v>88</v>
      </c>
      <c r="C46" s="42">
        <f>C173+C294</f>
        <v>0</v>
      </c>
      <c r="D46" s="42">
        <f>D173+D294</f>
        <v>0</v>
      </c>
      <c r="E46" s="42">
        <f t="shared" ref="E46:K46" si="27">E173+E294</f>
        <v>0</v>
      </c>
      <c r="F46" s="42">
        <f t="shared" si="27"/>
        <v>0</v>
      </c>
      <c r="G46" s="42">
        <f t="shared" si="27"/>
        <v>0</v>
      </c>
      <c r="H46" s="42">
        <f t="shared" si="27"/>
        <v>0</v>
      </c>
      <c r="I46" s="42">
        <f t="shared" si="27"/>
        <v>0</v>
      </c>
      <c r="J46" s="42">
        <f t="shared" si="27"/>
        <v>0</v>
      </c>
      <c r="K46" s="44">
        <f t="shared" si="27"/>
        <v>0</v>
      </c>
    </row>
    <row r="47" spans="1:11" ht="18" hidden="1">
      <c r="A47" s="36" t="s">
        <v>89</v>
      </c>
      <c r="B47" s="37" t="s">
        <v>90</v>
      </c>
      <c r="C47" s="38">
        <f>C48+C49</f>
        <v>0</v>
      </c>
      <c r="D47" s="38">
        <f>D48+D49</f>
        <v>0</v>
      </c>
      <c r="E47" s="38">
        <f t="shared" ref="E47:K47" si="28">E48+E49</f>
        <v>0</v>
      </c>
      <c r="F47" s="38">
        <f t="shared" si="28"/>
        <v>0</v>
      </c>
      <c r="G47" s="38">
        <f t="shared" si="28"/>
        <v>0</v>
      </c>
      <c r="H47" s="38">
        <f t="shared" si="28"/>
        <v>0</v>
      </c>
      <c r="I47" s="38">
        <f t="shared" si="28"/>
        <v>0</v>
      </c>
      <c r="J47" s="38">
        <f t="shared" si="28"/>
        <v>0</v>
      </c>
      <c r="K47" s="52">
        <f t="shared" si="28"/>
        <v>0</v>
      </c>
    </row>
    <row r="48" spans="1:11" ht="15" hidden="1">
      <c r="A48" s="40" t="s">
        <v>91</v>
      </c>
      <c r="B48" s="41" t="s">
        <v>92</v>
      </c>
      <c r="C48" s="42">
        <f>C175+C296</f>
        <v>0</v>
      </c>
      <c r="D48" s="42">
        <f>D175+D296</f>
        <v>0</v>
      </c>
      <c r="E48" s="42">
        <f t="shared" ref="E48:K48" si="29">E175+E296</f>
        <v>0</v>
      </c>
      <c r="F48" s="42">
        <f t="shared" si="29"/>
        <v>0</v>
      </c>
      <c r="G48" s="42">
        <f t="shared" si="29"/>
        <v>0</v>
      </c>
      <c r="H48" s="42">
        <f t="shared" si="29"/>
        <v>0</v>
      </c>
      <c r="I48" s="42">
        <f t="shared" si="29"/>
        <v>0</v>
      </c>
      <c r="J48" s="42">
        <f t="shared" si="29"/>
        <v>0</v>
      </c>
      <c r="K48" s="44">
        <f t="shared" si="29"/>
        <v>0</v>
      </c>
    </row>
    <row r="49" spans="1:11" ht="15">
      <c r="A49" s="40" t="s">
        <v>93</v>
      </c>
      <c r="B49" s="41" t="s">
        <v>94</v>
      </c>
      <c r="C49" s="42">
        <f>C176+C297</f>
        <v>0</v>
      </c>
      <c r="D49" s="42">
        <f t="shared" ref="D49:K50" si="30">D176+D297</f>
        <v>0</v>
      </c>
      <c r="E49" s="42">
        <f t="shared" si="30"/>
        <v>0</v>
      </c>
      <c r="F49" s="42">
        <f t="shared" si="30"/>
        <v>0</v>
      </c>
      <c r="G49" s="42">
        <f t="shared" si="30"/>
        <v>0</v>
      </c>
      <c r="H49" s="42">
        <f t="shared" si="30"/>
        <v>0</v>
      </c>
      <c r="I49" s="42">
        <f t="shared" si="30"/>
        <v>0</v>
      </c>
      <c r="J49" s="42">
        <f t="shared" si="30"/>
        <v>0</v>
      </c>
      <c r="K49" s="44">
        <f t="shared" si="30"/>
        <v>0</v>
      </c>
    </row>
    <row r="50" spans="1:11" ht="15">
      <c r="A50" s="40" t="s">
        <v>95</v>
      </c>
      <c r="B50" s="41" t="s">
        <v>96</v>
      </c>
      <c r="C50" s="42">
        <f>C177+C298</f>
        <v>1243000</v>
      </c>
      <c r="D50" s="42">
        <f t="shared" si="30"/>
        <v>3795000</v>
      </c>
      <c r="E50" s="42">
        <f t="shared" si="30"/>
        <v>1428650</v>
      </c>
      <c r="F50" s="42">
        <f t="shared" si="30"/>
        <v>3985650</v>
      </c>
      <c r="G50" s="42">
        <f t="shared" si="30"/>
        <v>2000517</v>
      </c>
      <c r="H50" s="42">
        <f t="shared" si="30"/>
        <v>2000517</v>
      </c>
      <c r="I50" s="42">
        <f t="shared" si="30"/>
        <v>2000517</v>
      </c>
      <c r="J50" s="42">
        <f t="shared" si="30"/>
        <v>0</v>
      </c>
      <c r="K50" s="44">
        <f t="shared" si="30"/>
        <v>188300</v>
      </c>
    </row>
    <row r="51" spans="1:11" ht="15.75">
      <c r="A51" s="32" t="s">
        <v>97</v>
      </c>
      <c r="B51" s="33" t="s">
        <v>98</v>
      </c>
      <c r="C51" s="34">
        <f>C52+C55+C56</f>
        <v>3000</v>
      </c>
      <c r="D51" s="34">
        <f>D52+D55+D56</f>
        <v>3000</v>
      </c>
      <c r="E51" s="34">
        <f t="shared" ref="E51:K51" si="31">E52+E55+E56</f>
        <v>8264600</v>
      </c>
      <c r="F51" s="34">
        <f t="shared" si="31"/>
        <v>9039000</v>
      </c>
      <c r="G51" s="34">
        <f t="shared" si="31"/>
        <v>7485360</v>
      </c>
      <c r="H51" s="34">
        <f t="shared" si="31"/>
        <v>7485360</v>
      </c>
      <c r="I51" s="34">
        <f t="shared" si="31"/>
        <v>7485360</v>
      </c>
      <c r="J51" s="34">
        <f t="shared" si="31"/>
        <v>0</v>
      </c>
      <c r="K51" s="35">
        <f t="shared" si="31"/>
        <v>7887224</v>
      </c>
    </row>
    <row r="52" spans="1:11" ht="18">
      <c r="A52" s="36" t="s">
        <v>99</v>
      </c>
      <c r="B52" s="37" t="s">
        <v>100</v>
      </c>
      <c r="C52" s="38">
        <f>C53+C54</f>
        <v>0</v>
      </c>
      <c r="D52" s="38">
        <f>D53+D54</f>
        <v>0</v>
      </c>
      <c r="E52" s="38">
        <f t="shared" ref="E52:K52" si="32">E53+E54</f>
        <v>0</v>
      </c>
      <c r="F52" s="38">
        <f t="shared" si="32"/>
        <v>0</v>
      </c>
      <c r="G52" s="38">
        <f t="shared" si="32"/>
        <v>0</v>
      </c>
      <c r="H52" s="38">
        <f t="shared" si="32"/>
        <v>0</v>
      </c>
      <c r="I52" s="38">
        <f t="shared" si="32"/>
        <v>0</v>
      </c>
      <c r="J52" s="38">
        <f t="shared" si="32"/>
        <v>0</v>
      </c>
      <c r="K52" s="39">
        <f t="shared" si="32"/>
        <v>0</v>
      </c>
    </row>
    <row r="53" spans="1:11" ht="15">
      <c r="A53" s="40" t="s">
        <v>101</v>
      </c>
      <c r="B53" s="41" t="s">
        <v>102</v>
      </c>
      <c r="C53" s="42">
        <f>C180+C301</f>
        <v>0</v>
      </c>
      <c r="D53" s="42">
        <f>D180+D301</f>
        <v>0</v>
      </c>
      <c r="E53" s="42">
        <f t="shared" ref="E53:K53" si="33">E180+E301</f>
        <v>0</v>
      </c>
      <c r="F53" s="42">
        <f t="shared" si="33"/>
        <v>0</v>
      </c>
      <c r="G53" s="42">
        <f t="shared" si="33"/>
        <v>0</v>
      </c>
      <c r="H53" s="42">
        <f t="shared" si="33"/>
        <v>0</v>
      </c>
      <c r="I53" s="42">
        <f t="shared" si="33"/>
        <v>0</v>
      </c>
      <c r="J53" s="42">
        <f t="shared" si="33"/>
        <v>0</v>
      </c>
      <c r="K53" s="44">
        <f t="shared" si="33"/>
        <v>0</v>
      </c>
    </row>
    <row r="54" spans="1:11" ht="15">
      <c r="A54" s="40" t="s">
        <v>103</v>
      </c>
      <c r="B54" s="50" t="s">
        <v>104</v>
      </c>
      <c r="C54" s="42">
        <f>C181+C302</f>
        <v>0</v>
      </c>
      <c r="D54" s="42">
        <f t="shared" ref="D54:K55" si="34">D181+D302</f>
        <v>0</v>
      </c>
      <c r="E54" s="42">
        <f t="shared" si="34"/>
        <v>0</v>
      </c>
      <c r="F54" s="42">
        <f t="shared" si="34"/>
        <v>0</v>
      </c>
      <c r="G54" s="42">
        <f t="shared" si="34"/>
        <v>0</v>
      </c>
      <c r="H54" s="42">
        <f t="shared" si="34"/>
        <v>0</v>
      </c>
      <c r="I54" s="42">
        <f t="shared" si="34"/>
        <v>0</v>
      </c>
      <c r="J54" s="42">
        <f t="shared" si="34"/>
        <v>0</v>
      </c>
      <c r="K54" s="44">
        <f t="shared" si="34"/>
        <v>0</v>
      </c>
    </row>
    <row r="55" spans="1:11" ht="15">
      <c r="A55" s="40" t="s">
        <v>105</v>
      </c>
      <c r="B55" s="50" t="s">
        <v>106</v>
      </c>
      <c r="C55" s="42">
        <f>C182+C303</f>
        <v>3000</v>
      </c>
      <c r="D55" s="42">
        <f t="shared" si="34"/>
        <v>3000</v>
      </c>
      <c r="E55" s="42">
        <f t="shared" si="34"/>
        <v>3553000</v>
      </c>
      <c r="F55" s="42">
        <f t="shared" si="34"/>
        <v>3603000</v>
      </c>
      <c r="G55" s="42">
        <f t="shared" si="34"/>
        <v>2609108</v>
      </c>
      <c r="H55" s="42">
        <f t="shared" si="34"/>
        <v>2609108</v>
      </c>
      <c r="I55" s="42">
        <f t="shared" si="34"/>
        <v>2609108</v>
      </c>
      <c r="J55" s="42">
        <f t="shared" si="34"/>
        <v>0</v>
      </c>
      <c r="K55" s="44">
        <f t="shared" si="34"/>
        <v>3055404</v>
      </c>
    </row>
    <row r="56" spans="1:11" ht="18">
      <c r="A56" s="36" t="s">
        <v>107</v>
      </c>
      <c r="B56" s="37" t="s">
        <v>108</v>
      </c>
      <c r="C56" s="38">
        <f>C57</f>
        <v>0</v>
      </c>
      <c r="D56" s="38">
        <f>D57</f>
        <v>0</v>
      </c>
      <c r="E56" s="38">
        <f t="shared" ref="E56:K56" si="35">E57</f>
        <v>4711600</v>
      </c>
      <c r="F56" s="38">
        <f t="shared" si="35"/>
        <v>5436000</v>
      </c>
      <c r="G56" s="38">
        <f t="shared" si="35"/>
        <v>4876252</v>
      </c>
      <c r="H56" s="38">
        <f t="shared" si="35"/>
        <v>4876252</v>
      </c>
      <c r="I56" s="38">
        <f t="shared" si="35"/>
        <v>4876252</v>
      </c>
      <c r="J56" s="38">
        <f t="shared" si="35"/>
        <v>0</v>
      </c>
      <c r="K56" s="39">
        <f t="shared" si="35"/>
        <v>4831820</v>
      </c>
    </row>
    <row r="57" spans="1:11" ht="15">
      <c r="A57" s="40" t="s">
        <v>109</v>
      </c>
      <c r="B57" s="41" t="s">
        <v>110</v>
      </c>
      <c r="C57" s="42"/>
      <c r="D57" s="42"/>
      <c r="E57" s="42">
        <f t="shared" ref="E57:K57" si="36">E184+E305</f>
        <v>4711600</v>
      </c>
      <c r="F57" s="42">
        <f t="shared" si="36"/>
        <v>5436000</v>
      </c>
      <c r="G57" s="42">
        <f t="shared" si="36"/>
        <v>4876252</v>
      </c>
      <c r="H57" s="42">
        <f t="shared" si="36"/>
        <v>4876252</v>
      </c>
      <c r="I57" s="42">
        <f t="shared" si="36"/>
        <v>4876252</v>
      </c>
      <c r="J57" s="42">
        <f t="shared" si="36"/>
        <v>0</v>
      </c>
      <c r="K57" s="54">
        <f t="shared" si="36"/>
        <v>4831820</v>
      </c>
    </row>
    <row r="58" spans="1:11" ht="27">
      <c r="A58" s="32" t="s">
        <v>111</v>
      </c>
      <c r="B58" s="33" t="s">
        <v>112</v>
      </c>
      <c r="C58" s="34">
        <f>C59+C69+C73+C74</f>
        <v>21560135</v>
      </c>
      <c r="D58" s="34">
        <f>D59+D69+D73+D74</f>
        <v>14257960</v>
      </c>
      <c r="E58" s="34">
        <f>E59+E69+E73+E74</f>
        <v>51590135</v>
      </c>
      <c r="F58" s="34">
        <f t="shared" ref="F58:K58" si="37">F59+F69+F73+F74</f>
        <v>47441960</v>
      </c>
      <c r="G58" s="34">
        <f t="shared" si="37"/>
        <v>38494150</v>
      </c>
      <c r="H58" s="34">
        <f t="shared" si="37"/>
        <v>38494150</v>
      </c>
      <c r="I58" s="34">
        <f t="shared" si="37"/>
        <v>38494150</v>
      </c>
      <c r="J58" s="34">
        <f t="shared" si="37"/>
        <v>0</v>
      </c>
      <c r="K58" s="45">
        <f t="shared" si="37"/>
        <v>33433725</v>
      </c>
    </row>
    <row r="59" spans="1:11" ht="18">
      <c r="A59" s="51" t="s">
        <v>113</v>
      </c>
      <c r="B59" s="37" t="s">
        <v>114</v>
      </c>
      <c r="C59" s="38">
        <f>C60+C61+C62+C63+C64+C65+C66+C67+C68</f>
        <v>2450800</v>
      </c>
      <c r="D59" s="38">
        <f>D60+D61+D62+D63+D64+D65+D66+D67+D68</f>
        <v>1024800</v>
      </c>
      <c r="E59" s="38">
        <f>E60+E61+E62+E63+E64+E65+E66+E67+E68</f>
        <v>20180800</v>
      </c>
      <c r="F59" s="38">
        <f t="shared" ref="F59:K59" si="38">F60+F61+F62+F63+F64+F65+F66+F67+F68</f>
        <v>19698800</v>
      </c>
      <c r="G59" s="38">
        <f t="shared" si="38"/>
        <v>18729763</v>
      </c>
      <c r="H59" s="38">
        <f t="shared" si="38"/>
        <v>18729763</v>
      </c>
      <c r="I59" s="38">
        <f t="shared" si="38"/>
        <v>18729763</v>
      </c>
      <c r="J59" s="38">
        <f t="shared" si="38"/>
        <v>0</v>
      </c>
      <c r="K59" s="39">
        <f t="shared" si="38"/>
        <v>19048237</v>
      </c>
    </row>
    <row r="60" spans="1:11" ht="19.5">
      <c r="A60" s="40" t="s">
        <v>115</v>
      </c>
      <c r="B60" s="41" t="s">
        <v>116</v>
      </c>
      <c r="C60" s="42">
        <f t="shared" ref="C60:K68" si="39">C187+C308</f>
        <v>0</v>
      </c>
      <c r="D60" s="42">
        <f t="shared" si="39"/>
        <v>0</v>
      </c>
      <c r="E60" s="42">
        <f t="shared" si="39"/>
        <v>0</v>
      </c>
      <c r="F60" s="42">
        <f t="shared" si="39"/>
        <v>234000</v>
      </c>
      <c r="G60" s="42">
        <f t="shared" si="39"/>
        <v>234000</v>
      </c>
      <c r="H60" s="42">
        <f t="shared" si="39"/>
        <v>234000</v>
      </c>
      <c r="I60" s="42">
        <f t="shared" si="39"/>
        <v>234000</v>
      </c>
      <c r="J60" s="42">
        <f t="shared" si="39"/>
        <v>0</v>
      </c>
      <c r="K60" s="44">
        <f t="shared" si="39"/>
        <v>234000</v>
      </c>
    </row>
    <row r="61" spans="1:11" ht="15">
      <c r="A61" s="40" t="s">
        <v>117</v>
      </c>
      <c r="B61" s="41" t="s">
        <v>118</v>
      </c>
      <c r="C61" s="42">
        <f t="shared" si="39"/>
        <v>0</v>
      </c>
      <c r="D61" s="42">
        <f t="shared" si="39"/>
        <v>0</v>
      </c>
      <c r="E61" s="42">
        <f t="shared" si="39"/>
        <v>0</v>
      </c>
      <c r="F61" s="42">
        <f t="shared" si="39"/>
        <v>0</v>
      </c>
      <c r="G61" s="42">
        <f t="shared" si="39"/>
        <v>0</v>
      </c>
      <c r="H61" s="42">
        <f t="shared" si="39"/>
        <v>0</v>
      </c>
      <c r="I61" s="42">
        <f t="shared" si="39"/>
        <v>0</v>
      </c>
      <c r="J61" s="42">
        <f t="shared" si="39"/>
        <v>0</v>
      </c>
      <c r="K61" s="44">
        <f t="shared" si="39"/>
        <v>0</v>
      </c>
    </row>
    <row r="62" spans="1:11" ht="19.5">
      <c r="A62" s="40" t="s">
        <v>119</v>
      </c>
      <c r="B62" s="41" t="s">
        <v>120</v>
      </c>
      <c r="C62" s="42">
        <f t="shared" si="39"/>
        <v>2450800</v>
      </c>
      <c r="D62" s="42">
        <f t="shared" si="39"/>
        <v>1024800</v>
      </c>
      <c r="E62" s="55">
        <f t="shared" si="39"/>
        <v>16850800</v>
      </c>
      <c r="F62" s="42">
        <f t="shared" si="39"/>
        <v>15424800</v>
      </c>
      <c r="G62" s="42">
        <f>G189+G310</f>
        <v>14551727</v>
      </c>
      <c r="H62" s="42">
        <f t="shared" si="39"/>
        <v>14551727</v>
      </c>
      <c r="I62" s="42">
        <f t="shared" si="39"/>
        <v>14551727</v>
      </c>
      <c r="J62" s="42">
        <f t="shared" si="39"/>
        <v>0</v>
      </c>
      <c r="K62" s="44">
        <f t="shared" si="39"/>
        <v>14724755</v>
      </c>
    </row>
    <row r="63" spans="1:11" ht="15">
      <c r="A63" s="40" t="s">
        <v>121</v>
      </c>
      <c r="B63" s="41" t="s">
        <v>122</v>
      </c>
      <c r="C63" s="42">
        <f t="shared" si="39"/>
        <v>0</v>
      </c>
      <c r="D63" s="42">
        <f t="shared" si="39"/>
        <v>0</v>
      </c>
      <c r="E63" s="42">
        <f t="shared" si="39"/>
        <v>0</v>
      </c>
      <c r="F63" s="42">
        <f t="shared" si="39"/>
        <v>0</v>
      </c>
      <c r="G63" s="42">
        <f t="shared" si="39"/>
        <v>0</v>
      </c>
      <c r="H63" s="42">
        <f t="shared" si="39"/>
        <v>0</v>
      </c>
      <c r="I63" s="42">
        <f t="shared" si="39"/>
        <v>0</v>
      </c>
      <c r="J63" s="42">
        <f t="shared" si="39"/>
        <v>0</v>
      </c>
      <c r="K63" s="44">
        <f t="shared" si="39"/>
        <v>0</v>
      </c>
    </row>
    <row r="64" spans="1:11" ht="15">
      <c r="A64" s="40" t="s">
        <v>123</v>
      </c>
      <c r="B64" s="41" t="s">
        <v>124</v>
      </c>
      <c r="C64" s="42">
        <f t="shared" si="39"/>
        <v>0</v>
      </c>
      <c r="D64" s="42">
        <f t="shared" si="39"/>
        <v>0</v>
      </c>
      <c r="E64" s="42">
        <f t="shared" si="39"/>
        <v>3000000</v>
      </c>
      <c r="F64" s="42">
        <f t="shared" si="39"/>
        <v>3800000</v>
      </c>
      <c r="G64" s="42">
        <f t="shared" si="39"/>
        <v>3780136</v>
      </c>
      <c r="H64" s="42">
        <f t="shared" si="39"/>
        <v>3780136</v>
      </c>
      <c r="I64" s="42">
        <f t="shared" si="39"/>
        <v>3780136</v>
      </c>
      <c r="J64" s="42">
        <f t="shared" si="39"/>
        <v>0</v>
      </c>
      <c r="K64" s="44">
        <f t="shared" si="39"/>
        <v>3925582</v>
      </c>
    </row>
    <row r="65" spans="1:11" ht="15">
      <c r="A65" s="40" t="s">
        <v>125</v>
      </c>
      <c r="B65" s="41" t="s">
        <v>126</v>
      </c>
      <c r="C65" s="42">
        <f t="shared" si="39"/>
        <v>0</v>
      </c>
      <c r="D65" s="42">
        <f t="shared" si="39"/>
        <v>0</v>
      </c>
      <c r="E65" s="42">
        <f t="shared" si="39"/>
        <v>0</v>
      </c>
      <c r="F65" s="42">
        <f t="shared" si="39"/>
        <v>0</v>
      </c>
      <c r="G65" s="42">
        <f t="shared" si="39"/>
        <v>0</v>
      </c>
      <c r="H65" s="42">
        <f t="shared" si="39"/>
        <v>0</v>
      </c>
      <c r="I65" s="42">
        <f t="shared" si="39"/>
        <v>0</v>
      </c>
      <c r="J65" s="42">
        <f t="shared" si="39"/>
        <v>0</v>
      </c>
      <c r="K65" s="44">
        <f t="shared" si="39"/>
        <v>0</v>
      </c>
    </row>
    <row r="66" spans="1:11" ht="19.5" hidden="1">
      <c r="A66" s="40" t="s">
        <v>127</v>
      </c>
      <c r="B66" s="41" t="s">
        <v>128</v>
      </c>
      <c r="C66" s="42">
        <f t="shared" si="39"/>
        <v>0</v>
      </c>
      <c r="D66" s="42">
        <f t="shared" si="39"/>
        <v>0</v>
      </c>
      <c r="E66" s="42">
        <f t="shared" si="39"/>
        <v>0</v>
      </c>
      <c r="F66" s="42">
        <f t="shared" si="39"/>
        <v>0</v>
      </c>
      <c r="G66" s="42">
        <f t="shared" si="39"/>
        <v>0</v>
      </c>
      <c r="H66" s="42">
        <f t="shared" si="39"/>
        <v>0</v>
      </c>
      <c r="I66" s="42">
        <f t="shared" si="39"/>
        <v>0</v>
      </c>
      <c r="J66" s="42">
        <f t="shared" si="39"/>
        <v>0</v>
      </c>
      <c r="K66" s="44">
        <f t="shared" si="39"/>
        <v>0</v>
      </c>
    </row>
    <row r="67" spans="1:11" ht="19.5" hidden="1">
      <c r="A67" s="40" t="s">
        <v>129</v>
      </c>
      <c r="B67" s="41" t="s">
        <v>130</v>
      </c>
      <c r="C67" s="42">
        <f t="shared" si="39"/>
        <v>0</v>
      </c>
      <c r="D67" s="42">
        <f t="shared" si="39"/>
        <v>0</v>
      </c>
      <c r="E67" s="42">
        <f t="shared" si="39"/>
        <v>0</v>
      </c>
      <c r="F67" s="42">
        <f t="shared" si="39"/>
        <v>0</v>
      </c>
      <c r="G67" s="42">
        <f t="shared" si="39"/>
        <v>0</v>
      </c>
      <c r="H67" s="42">
        <f t="shared" si="39"/>
        <v>0</v>
      </c>
      <c r="I67" s="42">
        <f t="shared" si="39"/>
        <v>0</v>
      </c>
      <c r="J67" s="42">
        <f t="shared" si="39"/>
        <v>0</v>
      </c>
      <c r="K67" s="44">
        <f t="shared" si="39"/>
        <v>0</v>
      </c>
    </row>
    <row r="68" spans="1:11" ht="15">
      <c r="A68" s="40" t="s">
        <v>131</v>
      </c>
      <c r="B68" s="41" t="s">
        <v>132</v>
      </c>
      <c r="C68" s="42">
        <f t="shared" si="39"/>
        <v>0</v>
      </c>
      <c r="D68" s="42">
        <f t="shared" si="39"/>
        <v>0</v>
      </c>
      <c r="E68" s="55">
        <f t="shared" si="39"/>
        <v>330000</v>
      </c>
      <c r="F68" s="42">
        <f t="shared" si="39"/>
        <v>240000</v>
      </c>
      <c r="G68" s="42">
        <f t="shared" si="39"/>
        <v>163900</v>
      </c>
      <c r="H68" s="42">
        <f t="shared" si="39"/>
        <v>163900</v>
      </c>
      <c r="I68" s="42">
        <f t="shared" si="39"/>
        <v>163900</v>
      </c>
      <c r="J68" s="42">
        <f t="shared" si="39"/>
        <v>0</v>
      </c>
      <c r="K68" s="44">
        <f t="shared" si="39"/>
        <v>163900</v>
      </c>
    </row>
    <row r="69" spans="1:11" ht="18">
      <c r="A69" s="36" t="s">
        <v>133</v>
      </c>
      <c r="B69" s="37" t="s">
        <v>134</v>
      </c>
      <c r="C69" s="38">
        <f>C70+C71+C72</f>
        <v>0</v>
      </c>
      <c r="D69" s="38">
        <f>D70+D71+D72</f>
        <v>0</v>
      </c>
      <c r="E69" s="38">
        <f>E70+E71+E72</f>
        <v>12300000</v>
      </c>
      <c r="F69" s="38">
        <f t="shared" ref="F69:K69" si="40">F70+F71+F72</f>
        <v>14510000</v>
      </c>
      <c r="G69" s="38">
        <f t="shared" si="40"/>
        <v>14382072</v>
      </c>
      <c r="H69" s="38">
        <f t="shared" si="40"/>
        <v>14382072</v>
      </c>
      <c r="I69" s="38">
        <f t="shared" si="40"/>
        <v>14382072</v>
      </c>
      <c r="J69" s="38">
        <f t="shared" si="40"/>
        <v>0</v>
      </c>
      <c r="K69" s="52">
        <f t="shared" si="40"/>
        <v>14382072</v>
      </c>
    </row>
    <row r="70" spans="1:11" ht="15">
      <c r="A70" s="40" t="s">
        <v>135</v>
      </c>
      <c r="B70" s="41" t="s">
        <v>136</v>
      </c>
      <c r="C70" s="42">
        <f>C197+C318</f>
        <v>0</v>
      </c>
      <c r="D70" s="42">
        <f>D197+D318</f>
        <v>0</v>
      </c>
      <c r="E70" s="55">
        <f t="shared" ref="D70:K74" si="41">E197+E318</f>
        <v>4500000</v>
      </c>
      <c r="F70" s="42">
        <f t="shared" si="41"/>
        <v>6365000</v>
      </c>
      <c r="G70" s="42">
        <f>G197+G318</f>
        <v>6357847</v>
      </c>
      <c r="H70" s="42">
        <f t="shared" si="41"/>
        <v>6357847</v>
      </c>
      <c r="I70" s="42">
        <f t="shared" si="41"/>
        <v>6357847</v>
      </c>
      <c r="J70" s="42">
        <f t="shared" si="41"/>
        <v>0</v>
      </c>
      <c r="K70" s="42">
        <f t="shared" si="41"/>
        <v>6357847</v>
      </c>
    </row>
    <row r="71" spans="1:11" ht="15">
      <c r="A71" s="40" t="s">
        <v>137</v>
      </c>
      <c r="B71" s="41" t="s">
        <v>138</v>
      </c>
      <c r="C71" s="42">
        <f>C198+C319</f>
        <v>0</v>
      </c>
      <c r="D71" s="42">
        <f t="shared" si="41"/>
        <v>0</v>
      </c>
      <c r="E71" s="42">
        <f t="shared" si="41"/>
        <v>0</v>
      </c>
      <c r="F71" s="42">
        <f t="shared" si="41"/>
        <v>0</v>
      </c>
      <c r="G71" s="42">
        <f t="shared" si="41"/>
        <v>0</v>
      </c>
      <c r="H71" s="42">
        <f t="shared" si="41"/>
        <v>0</v>
      </c>
      <c r="I71" s="42">
        <f t="shared" si="41"/>
        <v>0</v>
      </c>
      <c r="J71" s="42">
        <f t="shared" si="41"/>
        <v>0</v>
      </c>
      <c r="K71" s="44">
        <f t="shared" si="41"/>
        <v>0</v>
      </c>
    </row>
    <row r="72" spans="1:11" ht="19.5">
      <c r="A72" s="40" t="s">
        <v>139</v>
      </c>
      <c r="B72" s="41" t="s">
        <v>140</v>
      </c>
      <c r="C72" s="42">
        <f>C199+C320</f>
        <v>0</v>
      </c>
      <c r="D72" s="42">
        <f t="shared" si="41"/>
        <v>0</v>
      </c>
      <c r="E72" s="55">
        <f t="shared" si="41"/>
        <v>7800000</v>
      </c>
      <c r="F72" s="42">
        <f t="shared" si="41"/>
        <v>8145000</v>
      </c>
      <c r="G72" s="42">
        <f t="shared" si="41"/>
        <v>8024225</v>
      </c>
      <c r="H72" s="42">
        <f t="shared" si="41"/>
        <v>8024225</v>
      </c>
      <c r="I72" s="42">
        <f t="shared" si="41"/>
        <v>8024225</v>
      </c>
      <c r="J72" s="42">
        <f t="shared" si="41"/>
        <v>0</v>
      </c>
      <c r="K72" s="44">
        <f t="shared" si="41"/>
        <v>8024225</v>
      </c>
    </row>
    <row r="73" spans="1:11" ht="15">
      <c r="A73" s="40" t="s">
        <v>141</v>
      </c>
      <c r="B73" s="41" t="s">
        <v>142</v>
      </c>
      <c r="C73" s="42">
        <f>C200+C321</f>
        <v>0</v>
      </c>
      <c r="D73" s="42">
        <f t="shared" si="41"/>
        <v>0</v>
      </c>
      <c r="E73" s="42">
        <f t="shared" si="41"/>
        <v>0</v>
      </c>
      <c r="F73" s="42">
        <f t="shared" si="41"/>
        <v>0</v>
      </c>
      <c r="G73" s="42">
        <f t="shared" si="41"/>
        <v>0</v>
      </c>
      <c r="H73" s="42">
        <f t="shared" si="41"/>
        <v>0</v>
      </c>
      <c r="I73" s="42">
        <f t="shared" si="41"/>
        <v>0</v>
      </c>
      <c r="J73" s="42">
        <f t="shared" si="41"/>
        <v>0</v>
      </c>
      <c r="K73" s="44">
        <f t="shared" si="41"/>
        <v>0</v>
      </c>
    </row>
    <row r="74" spans="1:11" ht="19.5">
      <c r="A74" s="40" t="s">
        <v>143</v>
      </c>
      <c r="B74" s="41" t="s">
        <v>144</v>
      </c>
      <c r="C74" s="42">
        <f>C201+C322</f>
        <v>19109335</v>
      </c>
      <c r="D74" s="42">
        <f t="shared" si="41"/>
        <v>13233160</v>
      </c>
      <c r="E74" s="55">
        <f t="shared" si="41"/>
        <v>19109335</v>
      </c>
      <c r="F74" s="42">
        <f t="shared" si="41"/>
        <v>13233160</v>
      </c>
      <c r="G74" s="42">
        <f t="shared" si="41"/>
        <v>5382315</v>
      </c>
      <c r="H74" s="42">
        <f t="shared" si="41"/>
        <v>5382315</v>
      </c>
      <c r="I74" s="42">
        <f t="shared" si="41"/>
        <v>5382315</v>
      </c>
      <c r="J74" s="42">
        <f t="shared" si="41"/>
        <v>0</v>
      </c>
      <c r="K74" s="44">
        <f t="shared" si="41"/>
        <v>3416</v>
      </c>
    </row>
    <row r="75" spans="1:11" ht="36">
      <c r="A75" s="32" t="s">
        <v>145</v>
      </c>
      <c r="B75" s="33" t="s">
        <v>146</v>
      </c>
      <c r="C75" s="34">
        <f>C76+C77+C79+C80+C81+C82+C83+C86</f>
        <v>6979600</v>
      </c>
      <c r="D75" s="34">
        <f t="shared" ref="D75:K75" si="42">D76+D77+D79+D80+D81+D82+D83+D87</f>
        <v>6874600</v>
      </c>
      <c r="E75" s="34">
        <f>E76+E77+E79+E80+E81+E82+E83+E87</f>
        <v>48941700</v>
      </c>
      <c r="F75" s="34">
        <f t="shared" si="42"/>
        <v>50148020</v>
      </c>
      <c r="G75" s="34">
        <f t="shared" si="42"/>
        <v>47191579</v>
      </c>
      <c r="H75" s="34">
        <f t="shared" si="42"/>
        <v>47191579</v>
      </c>
      <c r="I75" s="34">
        <f>I76+I77+I79+I80+I81+I82+I83+I87</f>
        <v>47191579</v>
      </c>
      <c r="J75" s="34">
        <f t="shared" si="42"/>
        <v>0</v>
      </c>
      <c r="K75" s="35">
        <f t="shared" si="42"/>
        <v>43286163</v>
      </c>
    </row>
    <row r="76" spans="1:11" ht="15.75">
      <c r="A76" s="40" t="s">
        <v>147</v>
      </c>
      <c r="B76" s="41" t="s">
        <v>148</v>
      </c>
      <c r="C76" s="56">
        <f>C203+C324</f>
        <v>598800</v>
      </c>
      <c r="D76" s="56">
        <f>D203+D324</f>
        <v>598800</v>
      </c>
      <c r="E76" s="56">
        <f>E203+E324</f>
        <v>598800</v>
      </c>
      <c r="F76" s="56">
        <f t="shared" ref="F76:K76" si="43">F203+F324</f>
        <v>598800</v>
      </c>
      <c r="G76" s="56">
        <f t="shared" si="43"/>
        <v>524886</v>
      </c>
      <c r="H76" s="56">
        <f t="shared" si="43"/>
        <v>524886</v>
      </c>
      <c r="I76" s="56">
        <f t="shared" si="43"/>
        <v>524886</v>
      </c>
      <c r="J76" s="56">
        <f t="shared" si="43"/>
        <v>0</v>
      </c>
      <c r="K76" s="57">
        <f t="shared" si="43"/>
        <v>530288</v>
      </c>
    </row>
    <row r="77" spans="1:11" ht="18">
      <c r="A77" s="36" t="s">
        <v>149</v>
      </c>
      <c r="B77" s="37" t="s">
        <v>150</v>
      </c>
      <c r="C77" s="38">
        <f>C78</f>
        <v>0</v>
      </c>
      <c r="D77" s="38">
        <f>D78</f>
        <v>0</v>
      </c>
      <c r="E77" s="38">
        <f t="shared" ref="E77:K77" si="44">E78</f>
        <v>29323000</v>
      </c>
      <c r="F77" s="38">
        <f t="shared" si="44"/>
        <v>30513500</v>
      </c>
      <c r="G77" s="38">
        <f t="shared" si="44"/>
        <v>30480530</v>
      </c>
      <c r="H77" s="38">
        <f t="shared" si="44"/>
        <v>30480530</v>
      </c>
      <c r="I77" s="38">
        <f t="shared" si="44"/>
        <v>30480530</v>
      </c>
      <c r="J77" s="38">
        <f t="shared" si="44"/>
        <v>0</v>
      </c>
      <c r="K77" s="39">
        <f t="shared" si="44"/>
        <v>30664642</v>
      </c>
    </row>
    <row r="78" spans="1:11" ht="15">
      <c r="A78" s="40" t="s">
        <v>151</v>
      </c>
      <c r="B78" s="41" t="s">
        <v>152</v>
      </c>
      <c r="C78" s="42">
        <f>C205+C326</f>
        <v>0</v>
      </c>
      <c r="D78" s="42">
        <f>D205+D326</f>
        <v>0</v>
      </c>
      <c r="E78" s="42">
        <f t="shared" ref="E78:K78" si="45">E205+E326</f>
        <v>29323000</v>
      </c>
      <c r="F78" s="42">
        <f t="shared" si="45"/>
        <v>30513500</v>
      </c>
      <c r="G78" s="42">
        <f t="shared" si="45"/>
        <v>30480530</v>
      </c>
      <c r="H78" s="42">
        <f t="shared" si="45"/>
        <v>30480530</v>
      </c>
      <c r="I78" s="42">
        <f t="shared" si="45"/>
        <v>30480530</v>
      </c>
      <c r="J78" s="42">
        <f t="shared" si="45"/>
        <v>0</v>
      </c>
      <c r="K78" s="58">
        <f t="shared" si="45"/>
        <v>30664642</v>
      </c>
    </row>
    <row r="79" spans="1:11" ht="15">
      <c r="A79" s="40" t="s">
        <v>153</v>
      </c>
      <c r="B79" s="41" t="s">
        <v>154</v>
      </c>
      <c r="C79" s="42">
        <f>C206+C327</f>
        <v>0</v>
      </c>
      <c r="D79" s="42">
        <f t="shared" ref="D79:K82" si="46">D206+D327</f>
        <v>0</v>
      </c>
      <c r="E79" s="42">
        <f t="shared" si="46"/>
        <v>0</v>
      </c>
      <c r="F79" s="42">
        <f t="shared" si="46"/>
        <v>0</v>
      </c>
      <c r="G79" s="42">
        <f t="shared" si="46"/>
        <v>0</v>
      </c>
      <c r="H79" s="42">
        <f t="shared" si="46"/>
        <v>0</v>
      </c>
      <c r="I79" s="42">
        <f t="shared" si="46"/>
        <v>0</v>
      </c>
      <c r="J79" s="42">
        <f t="shared" si="46"/>
        <v>0</v>
      </c>
      <c r="K79" s="44">
        <f t="shared" si="46"/>
        <v>0</v>
      </c>
    </row>
    <row r="80" spans="1:11" ht="15">
      <c r="A80" s="40" t="s">
        <v>155</v>
      </c>
      <c r="B80" s="41" t="s">
        <v>156</v>
      </c>
      <c r="C80" s="42">
        <f>C207+C328</f>
        <v>0</v>
      </c>
      <c r="D80" s="42">
        <f t="shared" si="46"/>
        <v>0</v>
      </c>
      <c r="E80" s="42">
        <f t="shared" si="46"/>
        <v>0</v>
      </c>
      <c r="F80" s="42">
        <f t="shared" si="46"/>
        <v>0</v>
      </c>
      <c r="G80" s="42">
        <f t="shared" si="46"/>
        <v>0</v>
      </c>
      <c r="H80" s="42">
        <f t="shared" si="46"/>
        <v>0</v>
      </c>
      <c r="I80" s="42">
        <f t="shared" si="46"/>
        <v>0</v>
      </c>
      <c r="J80" s="42">
        <f t="shared" si="46"/>
        <v>0</v>
      </c>
      <c r="K80" s="44">
        <f t="shared" si="46"/>
        <v>0</v>
      </c>
    </row>
    <row r="81" spans="1:11" ht="15">
      <c r="A81" s="40" t="s">
        <v>157</v>
      </c>
      <c r="B81" s="41" t="s">
        <v>158</v>
      </c>
      <c r="C81" s="42">
        <f>C208+C329</f>
        <v>0</v>
      </c>
      <c r="D81" s="42">
        <f t="shared" si="46"/>
        <v>0</v>
      </c>
      <c r="E81" s="42">
        <f t="shared" si="46"/>
        <v>4926000</v>
      </c>
      <c r="F81" s="42">
        <f t="shared" si="46"/>
        <v>4756000</v>
      </c>
      <c r="G81" s="42">
        <f t="shared" si="46"/>
        <v>4653881</v>
      </c>
      <c r="H81" s="42">
        <f t="shared" si="46"/>
        <v>4653881</v>
      </c>
      <c r="I81" s="42">
        <f t="shared" si="46"/>
        <v>4653881</v>
      </c>
      <c r="J81" s="42">
        <f t="shared" si="46"/>
        <v>0</v>
      </c>
      <c r="K81" s="44">
        <f t="shared" si="46"/>
        <v>4371515</v>
      </c>
    </row>
    <row r="82" spans="1:11" ht="15">
      <c r="A82" s="40" t="s">
        <v>159</v>
      </c>
      <c r="B82" s="50" t="s">
        <v>160</v>
      </c>
      <c r="C82" s="42">
        <f>C209+C330</f>
        <v>0</v>
      </c>
      <c r="D82" s="42">
        <f t="shared" si="46"/>
        <v>0</v>
      </c>
      <c r="E82" s="42">
        <f t="shared" si="46"/>
        <v>0</v>
      </c>
      <c r="F82" s="42">
        <f t="shared" si="46"/>
        <v>0</v>
      </c>
      <c r="G82" s="42">
        <f t="shared" si="46"/>
        <v>0</v>
      </c>
      <c r="H82" s="42">
        <f t="shared" si="46"/>
        <v>0</v>
      </c>
      <c r="I82" s="42">
        <f t="shared" si="46"/>
        <v>0</v>
      </c>
      <c r="J82" s="42">
        <f t="shared" si="46"/>
        <v>0</v>
      </c>
      <c r="K82" s="44">
        <f t="shared" si="46"/>
        <v>0</v>
      </c>
    </row>
    <row r="83" spans="1:11" ht="18">
      <c r="A83" s="36" t="s">
        <v>161</v>
      </c>
      <c r="B83" s="37" t="s">
        <v>162</v>
      </c>
      <c r="C83" s="38">
        <f>C85+C84</f>
        <v>0</v>
      </c>
      <c r="D83" s="38">
        <f>D85+D84</f>
        <v>0</v>
      </c>
      <c r="E83" s="38">
        <f t="shared" ref="E83:K83" si="47">E85+E84</f>
        <v>52000</v>
      </c>
      <c r="F83" s="38">
        <f t="shared" si="47"/>
        <v>47820</v>
      </c>
      <c r="G83" s="38">
        <f t="shared" si="47"/>
        <v>34192</v>
      </c>
      <c r="H83" s="38">
        <f t="shared" si="47"/>
        <v>34192</v>
      </c>
      <c r="I83" s="38">
        <f t="shared" si="47"/>
        <v>34192</v>
      </c>
      <c r="J83" s="38">
        <f t="shared" si="47"/>
        <v>0</v>
      </c>
      <c r="K83" s="39">
        <f t="shared" si="47"/>
        <v>34192</v>
      </c>
    </row>
    <row r="84" spans="1:11" ht="15">
      <c r="A84" s="40" t="s">
        <v>163</v>
      </c>
      <c r="B84" s="41" t="s">
        <v>164</v>
      </c>
      <c r="C84" s="42">
        <f>C211+C332</f>
        <v>0</v>
      </c>
      <c r="D84" s="42">
        <f>D211+D332</f>
        <v>0</v>
      </c>
      <c r="E84" s="42">
        <f t="shared" ref="E84:K85" si="48">E211+E332</f>
        <v>52000</v>
      </c>
      <c r="F84" s="42">
        <f t="shared" si="48"/>
        <v>47820</v>
      </c>
      <c r="G84" s="42">
        <f t="shared" si="48"/>
        <v>34192</v>
      </c>
      <c r="H84" s="42">
        <f t="shared" si="48"/>
        <v>34192</v>
      </c>
      <c r="I84" s="42">
        <f t="shared" si="48"/>
        <v>34192</v>
      </c>
      <c r="J84" s="42">
        <f t="shared" si="48"/>
        <v>0</v>
      </c>
      <c r="K84" s="44">
        <f t="shared" si="48"/>
        <v>34192</v>
      </c>
    </row>
    <row r="85" spans="1:11" ht="15">
      <c r="A85" s="40" t="s">
        <v>165</v>
      </c>
      <c r="B85" s="41" t="s">
        <v>166</v>
      </c>
      <c r="C85" s="42">
        <f>C212+C333</f>
        <v>0</v>
      </c>
      <c r="D85" s="42">
        <f>D212+D333</f>
        <v>0</v>
      </c>
      <c r="E85" s="42">
        <f t="shared" si="48"/>
        <v>0</v>
      </c>
      <c r="F85" s="42">
        <f t="shared" si="48"/>
        <v>0</v>
      </c>
      <c r="G85" s="42">
        <f t="shared" si="48"/>
        <v>0</v>
      </c>
      <c r="H85" s="42">
        <f t="shared" si="48"/>
        <v>0</v>
      </c>
      <c r="I85" s="42">
        <f t="shared" si="48"/>
        <v>0</v>
      </c>
      <c r="J85" s="42">
        <f t="shared" si="48"/>
        <v>0</v>
      </c>
      <c r="K85" s="44">
        <f t="shared" si="48"/>
        <v>0</v>
      </c>
    </row>
    <row r="86" spans="1:11" ht="19.5">
      <c r="A86" s="40" t="s">
        <v>167</v>
      </c>
      <c r="B86" s="41" t="s">
        <v>168</v>
      </c>
      <c r="C86" s="42">
        <f>C87</f>
        <v>6380800</v>
      </c>
      <c r="D86" s="42">
        <f t="shared" ref="D86:K86" si="49">D87</f>
        <v>6275800</v>
      </c>
      <c r="E86" s="42">
        <f t="shared" si="49"/>
        <v>14041900</v>
      </c>
      <c r="F86" s="42">
        <f t="shared" si="49"/>
        <v>14231900</v>
      </c>
      <c r="G86" s="42">
        <f t="shared" si="49"/>
        <v>11498090</v>
      </c>
      <c r="H86" s="42">
        <f t="shared" si="49"/>
        <v>11498090</v>
      </c>
      <c r="I86" s="42">
        <f t="shared" si="49"/>
        <v>11498090</v>
      </c>
      <c r="J86" s="42">
        <f t="shared" si="49"/>
        <v>0</v>
      </c>
      <c r="K86" s="42">
        <f t="shared" si="49"/>
        <v>7685526</v>
      </c>
    </row>
    <row r="87" spans="1:11" ht="15">
      <c r="A87" s="40" t="s">
        <v>169</v>
      </c>
      <c r="B87" s="41" t="s">
        <v>170</v>
      </c>
      <c r="C87" s="42">
        <f>C213+C334</f>
        <v>6380800</v>
      </c>
      <c r="D87" s="42">
        <f>D213+D334</f>
        <v>6275800</v>
      </c>
      <c r="E87" s="42">
        <f t="shared" ref="E87:K87" si="50">E213+E334</f>
        <v>14041900</v>
      </c>
      <c r="F87" s="42">
        <f t="shared" si="50"/>
        <v>14231900</v>
      </c>
      <c r="G87" s="42">
        <f t="shared" si="50"/>
        <v>11498090</v>
      </c>
      <c r="H87" s="42">
        <f t="shared" si="50"/>
        <v>11498090</v>
      </c>
      <c r="I87" s="42">
        <f t="shared" si="50"/>
        <v>11498090</v>
      </c>
      <c r="J87" s="42">
        <f t="shared" si="50"/>
        <v>0</v>
      </c>
      <c r="K87" s="54">
        <f t="shared" si="50"/>
        <v>7685526</v>
      </c>
    </row>
    <row r="88" spans="1:11" ht="27">
      <c r="A88" s="28" t="s">
        <v>171</v>
      </c>
      <c r="B88" s="59"/>
      <c r="C88" s="60">
        <f>C89+C99</f>
        <v>37039160</v>
      </c>
      <c r="D88" s="30">
        <f>D89+D99</f>
        <v>26682319</v>
      </c>
      <c r="E88" s="30">
        <f t="shared" ref="E88:K88" si="51">E89+E99</f>
        <v>64239160</v>
      </c>
      <c r="F88" s="30">
        <f t="shared" si="51"/>
        <v>58955319</v>
      </c>
      <c r="G88" s="30">
        <f t="shared" si="51"/>
        <v>47187349</v>
      </c>
      <c r="H88" s="30">
        <f t="shared" si="51"/>
        <v>47187349</v>
      </c>
      <c r="I88" s="30">
        <f t="shared" si="51"/>
        <v>47187349</v>
      </c>
      <c r="J88" s="30">
        <f t="shared" si="51"/>
        <v>0</v>
      </c>
      <c r="K88" s="31">
        <f t="shared" si="51"/>
        <v>36100249</v>
      </c>
    </row>
    <row r="89" spans="1:11" ht="27">
      <c r="A89" s="32" t="s">
        <v>172</v>
      </c>
      <c r="B89" s="33" t="s">
        <v>173</v>
      </c>
      <c r="C89" s="61">
        <f>C90+C93+C96+C97+C98</f>
        <v>37039160</v>
      </c>
      <c r="D89" s="34">
        <f>D90+D93+D96+D97+D98</f>
        <v>26682319</v>
      </c>
      <c r="E89" s="34">
        <f t="shared" ref="E89:J89" si="52">E90+E93+E96+E97+E98</f>
        <v>57539160</v>
      </c>
      <c r="F89" s="34">
        <f t="shared" si="52"/>
        <v>49755319</v>
      </c>
      <c r="G89" s="34">
        <f t="shared" si="52"/>
        <v>38025713</v>
      </c>
      <c r="H89" s="34">
        <f t="shared" si="52"/>
        <v>38025713</v>
      </c>
      <c r="I89" s="34">
        <f t="shared" si="52"/>
        <v>38025713</v>
      </c>
      <c r="J89" s="34">
        <f t="shared" si="52"/>
        <v>0</v>
      </c>
      <c r="K89" s="35">
        <f>K90+K93+K96+K97+K98</f>
        <v>26938613</v>
      </c>
    </row>
    <row r="90" spans="1:11" ht="15">
      <c r="A90" s="51" t="s">
        <v>174</v>
      </c>
      <c r="B90" s="37" t="s">
        <v>175</v>
      </c>
      <c r="C90" s="38">
        <f>C91+C92</f>
        <v>8405400</v>
      </c>
      <c r="D90" s="38">
        <f>D91+D92</f>
        <v>1181300</v>
      </c>
      <c r="E90" s="38">
        <f t="shared" ref="E90:K90" si="53">E91+E92</f>
        <v>8405400</v>
      </c>
      <c r="F90" s="38">
        <f t="shared" si="53"/>
        <v>1181300</v>
      </c>
      <c r="G90" s="38">
        <f t="shared" si="53"/>
        <v>7354</v>
      </c>
      <c r="H90" s="38">
        <f t="shared" si="53"/>
        <v>7354</v>
      </c>
      <c r="I90" s="38">
        <f t="shared" si="53"/>
        <v>7354</v>
      </c>
      <c r="J90" s="38">
        <f t="shared" si="53"/>
        <v>0</v>
      </c>
      <c r="K90" s="39">
        <f t="shared" si="53"/>
        <v>74122</v>
      </c>
    </row>
    <row r="91" spans="1:11" ht="15">
      <c r="A91" s="40" t="s">
        <v>176</v>
      </c>
      <c r="B91" s="41" t="s">
        <v>177</v>
      </c>
      <c r="C91" s="42">
        <f>C217+C338</f>
        <v>0</v>
      </c>
      <c r="D91" s="42">
        <f>D217+D338</f>
        <v>0</v>
      </c>
      <c r="E91" s="42">
        <f t="shared" ref="E91:K91" si="54">E217+E338</f>
        <v>0</v>
      </c>
      <c r="F91" s="42">
        <f t="shared" si="54"/>
        <v>0</v>
      </c>
      <c r="G91" s="42">
        <f t="shared" si="54"/>
        <v>0</v>
      </c>
      <c r="H91" s="42">
        <f t="shared" si="54"/>
        <v>0</v>
      </c>
      <c r="I91" s="42">
        <f t="shared" si="54"/>
        <v>0</v>
      </c>
      <c r="J91" s="42">
        <f t="shared" si="54"/>
        <v>0</v>
      </c>
      <c r="K91" s="44">
        <f t="shared" si="54"/>
        <v>0</v>
      </c>
    </row>
    <row r="92" spans="1:11" ht="15">
      <c r="A92" s="40" t="s">
        <v>178</v>
      </c>
      <c r="B92" s="41" t="s">
        <v>179</v>
      </c>
      <c r="C92" s="42">
        <f>C218+C339</f>
        <v>8405400</v>
      </c>
      <c r="D92" s="42">
        <f t="shared" ref="D92:K92" si="55">D218+D339</f>
        <v>1181300</v>
      </c>
      <c r="E92" s="42">
        <f t="shared" si="55"/>
        <v>8405400</v>
      </c>
      <c r="F92" s="42">
        <f t="shared" si="55"/>
        <v>1181300</v>
      </c>
      <c r="G92" s="42">
        <f t="shared" si="55"/>
        <v>7354</v>
      </c>
      <c r="H92" s="42">
        <f t="shared" si="55"/>
        <v>7354</v>
      </c>
      <c r="I92" s="42">
        <f t="shared" si="55"/>
        <v>7354</v>
      </c>
      <c r="J92" s="42">
        <f t="shared" si="55"/>
        <v>0</v>
      </c>
      <c r="K92" s="44">
        <f t="shared" si="55"/>
        <v>74122</v>
      </c>
    </row>
    <row r="93" spans="1:11" ht="27">
      <c r="A93" s="51" t="s">
        <v>180</v>
      </c>
      <c r="B93" s="37" t="s">
        <v>181</v>
      </c>
      <c r="C93" s="38">
        <f>C94+C95</f>
        <v>8204000</v>
      </c>
      <c r="D93" s="38">
        <f>D94+D95</f>
        <v>8204000</v>
      </c>
      <c r="E93" s="38">
        <f t="shared" ref="E93:K93" si="56">E94+E95</f>
        <v>10804000</v>
      </c>
      <c r="F93" s="38">
        <f t="shared" si="56"/>
        <v>10904000</v>
      </c>
      <c r="G93" s="38">
        <f t="shared" si="56"/>
        <v>7886553</v>
      </c>
      <c r="H93" s="38">
        <f t="shared" si="56"/>
        <v>7886553</v>
      </c>
      <c r="I93" s="38">
        <f t="shared" si="56"/>
        <v>7886553</v>
      </c>
      <c r="J93" s="38">
        <f t="shared" si="56"/>
        <v>0</v>
      </c>
      <c r="K93" s="39">
        <f t="shared" si="56"/>
        <v>5585569</v>
      </c>
    </row>
    <row r="94" spans="1:11" ht="15">
      <c r="A94" s="40" t="s">
        <v>182</v>
      </c>
      <c r="B94" s="41" t="s">
        <v>183</v>
      </c>
      <c r="C94" s="42">
        <f>C220+C341</f>
        <v>8204000</v>
      </c>
      <c r="D94" s="42">
        <f t="shared" ref="D94:K98" si="57">D220+D341</f>
        <v>8204000</v>
      </c>
      <c r="E94" s="42">
        <f t="shared" si="57"/>
        <v>10804000</v>
      </c>
      <c r="F94" s="42">
        <f t="shared" si="57"/>
        <v>10904000</v>
      </c>
      <c r="G94" s="42">
        <f t="shared" si="57"/>
        <v>7886553</v>
      </c>
      <c r="H94" s="42">
        <f t="shared" si="57"/>
        <v>7886553</v>
      </c>
      <c r="I94" s="42">
        <f t="shared" si="57"/>
        <v>7886553</v>
      </c>
      <c r="J94" s="42">
        <f t="shared" si="57"/>
        <v>0</v>
      </c>
      <c r="K94" s="44">
        <f t="shared" si="57"/>
        <v>5585569</v>
      </c>
    </row>
    <row r="95" spans="1:11" ht="15">
      <c r="A95" s="40" t="s">
        <v>184</v>
      </c>
      <c r="B95" s="41" t="s">
        <v>185</v>
      </c>
      <c r="C95" s="42">
        <f>C221+C342</f>
        <v>0</v>
      </c>
      <c r="D95" s="42">
        <f t="shared" si="57"/>
        <v>0</v>
      </c>
      <c r="E95" s="42">
        <f t="shared" si="57"/>
        <v>0</v>
      </c>
      <c r="F95" s="42">
        <f t="shared" si="57"/>
        <v>0</v>
      </c>
      <c r="G95" s="42">
        <f t="shared" si="57"/>
        <v>0</v>
      </c>
      <c r="H95" s="42">
        <f t="shared" si="57"/>
        <v>0</v>
      </c>
      <c r="I95" s="42">
        <f t="shared" si="57"/>
        <v>0</v>
      </c>
      <c r="J95" s="42">
        <f t="shared" si="57"/>
        <v>0</v>
      </c>
      <c r="K95" s="44">
        <f t="shared" si="57"/>
        <v>0</v>
      </c>
    </row>
    <row r="96" spans="1:11" ht="15">
      <c r="A96" s="40" t="s">
        <v>186</v>
      </c>
      <c r="B96" s="41" t="s">
        <v>187</v>
      </c>
      <c r="C96" s="42">
        <f>C222+C343</f>
        <v>255600</v>
      </c>
      <c r="D96" s="42">
        <f t="shared" si="57"/>
        <v>1240119</v>
      </c>
      <c r="E96" s="42">
        <f t="shared" si="57"/>
        <v>8155600</v>
      </c>
      <c r="F96" s="42">
        <f t="shared" si="57"/>
        <v>10840119</v>
      </c>
      <c r="G96" s="42">
        <f t="shared" si="57"/>
        <v>8293048</v>
      </c>
      <c r="H96" s="42">
        <f t="shared" si="57"/>
        <v>8293048</v>
      </c>
      <c r="I96" s="42">
        <f>I222+I343</f>
        <v>8293048</v>
      </c>
      <c r="J96" s="42">
        <f t="shared" si="57"/>
        <v>0</v>
      </c>
      <c r="K96" s="44">
        <f t="shared" si="57"/>
        <v>8210495</v>
      </c>
    </row>
    <row r="97" spans="1:11" ht="15">
      <c r="A97" s="40" t="s">
        <v>188</v>
      </c>
      <c r="B97" s="41" t="s">
        <v>189</v>
      </c>
      <c r="C97" s="42">
        <f>C223+C344</f>
        <v>0</v>
      </c>
      <c r="D97" s="42">
        <f t="shared" si="57"/>
        <v>0</v>
      </c>
      <c r="E97" s="42">
        <f t="shared" si="57"/>
        <v>0</v>
      </c>
      <c r="F97" s="42">
        <f t="shared" si="57"/>
        <v>0</v>
      </c>
      <c r="G97" s="42">
        <f t="shared" si="57"/>
        <v>0</v>
      </c>
      <c r="H97" s="42">
        <f t="shared" si="57"/>
        <v>0</v>
      </c>
      <c r="I97" s="42">
        <f t="shared" si="57"/>
        <v>0</v>
      </c>
      <c r="J97" s="42">
        <f t="shared" si="57"/>
        <v>0</v>
      </c>
      <c r="K97" s="44">
        <f t="shared" si="57"/>
        <v>0</v>
      </c>
    </row>
    <row r="98" spans="1:11" ht="19.5">
      <c r="A98" s="40" t="s">
        <v>190</v>
      </c>
      <c r="B98" s="41" t="s">
        <v>191</v>
      </c>
      <c r="C98" s="42">
        <f>C224+C345</f>
        <v>20174160</v>
      </c>
      <c r="D98" s="42">
        <f t="shared" si="57"/>
        <v>16056900</v>
      </c>
      <c r="E98" s="42">
        <f t="shared" si="57"/>
        <v>30174160</v>
      </c>
      <c r="F98" s="42">
        <f t="shared" si="57"/>
        <v>26829900</v>
      </c>
      <c r="G98" s="42">
        <f t="shared" si="57"/>
        <v>21838758</v>
      </c>
      <c r="H98" s="42">
        <f t="shared" si="57"/>
        <v>21838758</v>
      </c>
      <c r="I98" s="42">
        <f>I224+I345</f>
        <v>21838758</v>
      </c>
      <c r="J98" s="42">
        <f t="shared" si="57"/>
        <v>0</v>
      </c>
      <c r="K98" s="44">
        <f t="shared" si="57"/>
        <v>13068427</v>
      </c>
    </row>
    <row r="99" spans="1:11" ht="18">
      <c r="A99" s="32" t="s">
        <v>192</v>
      </c>
      <c r="B99" s="33" t="s">
        <v>193</v>
      </c>
      <c r="C99" s="34">
        <f>C100+C101+C104</f>
        <v>0</v>
      </c>
      <c r="D99" s="34">
        <f>D100+D101+D104</f>
        <v>0</v>
      </c>
      <c r="E99" s="34">
        <f t="shared" ref="E99:K99" si="58">E100+E101+E104</f>
        <v>6700000</v>
      </c>
      <c r="F99" s="34">
        <f t="shared" si="58"/>
        <v>9200000</v>
      </c>
      <c r="G99" s="34">
        <f t="shared" si="58"/>
        <v>9161636</v>
      </c>
      <c r="H99" s="34">
        <f t="shared" si="58"/>
        <v>9161636</v>
      </c>
      <c r="I99" s="34">
        <f t="shared" si="58"/>
        <v>9161636</v>
      </c>
      <c r="J99" s="34">
        <f t="shared" si="58"/>
        <v>0</v>
      </c>
      <c r="K99" s="35">
        <f t="shared" si="58"/>
        <v>9161636</v>
      </c>
    </row>
    <row r="100" spans="1:11" ht="15">
      <c r="A100" s="40" t="s">
        <v>194</v>
      </c>
      <c r="B100" s="50" t="s">
        <v>195</v>
      </c>
      <c r="C100" s="42">
        <f>C226+C347</f>
        <v>0</v>
      </c>
      <c r="D100" s="42">
        <f>D226+D347</f>
        <v>0</v>
      </c>
      <c r="E100" s="42">
        <f t="shared" ref="E100:K100" si="59">E226+E347</f>
        <v>0</v>
      </c>
      <c r="F100" s="42">
        <f t="shared" si="59"/>
        <v>0</v>
      </c>
      <c r="G100" s="42">
        <f t="shared" si="59"/>
        <v>0</v>
      </c>
      <c r="H100" s="42">
        <f t="shared" si="59"/>
        <v>0</v>
      </c>
      <c r="I100" s="42">
        <f t="shared" si="59"/>
        <v>0</v>
      </c>
      <c r="J100" s="42">
        <f t="shared" si="59"/>
        <v>0</v>
      </c>
      <c r="K100" s="42">
        <f t="shared" si="59"/>
        <v>0</v>
      </c>
    </row>
    <row r="101" spans="1:11" ht="18">
      <c r="A101" s="36" t="s">
        <v>196</v>
      </c>
      <c r="B101" s="37" t="s">
        <v>197</v>
      </c>
      <c r="C101" s="38">
        <f>C102+C103</f>
        <v>0</v>
      </c>
      <c r="D101" s="38">
        <f>D102+D103</f>
        <v>0</v>
      </c>
      <c r="E101" s="38">
        <f t="shared" ref="E101:K101" si="60">E102+E103</f>
        <v>6700000</v>
      </c>
      <c r="F101" s="38">
        <f t="shared" si="60"/>
        <v>9200000</v>
      </c>
      <c r="G101" s="38">
        <f t="shared" si="60"/>
        <v>9161636</v>
      </c>
      <c r="H101" s="38">
        <f t="shared" si="60"/>
        <v>9161636</v>
      </c>
      <c r="I101" s="38">
        <f t="shared" si="60"/>
        <v>9161636</v>
      </c>
      <c r="J101" s="38">
        <f t="shared" si="60"/>
        <v>0</v>
      </c>
      <c r="K101" s="39">
        <f t="shared" si="60"/>
        <v>9161636</v>
      </c>
    </row>
    <row r="102" spans="1:11" ht="15">
      <c r="A102" s="40" t="s">
        <v>198</v>
      </c>
      <c r="B102" s="41" t="s">
        <v>199</v>
      </c>
      <c r="C102" s="42">
        <f>C228+C349</f>
        <v>0</v>
      </c>
      <c r="D102" s="42">
        <f>D228+D349</f>
        <v>0</v>
      </c>
      <c r="E102" s="42">
        <f t="shared" ref="E102:K102" si="61">E228+E349</f>
        <v>6700000</v>
      </c>
      <c r="F102" s="42">
        <f t="shared" si="61"/>
        <v>9200000</v>
      </c>
      <c r="G102" s="42">
        <f t="shared" si="61"/>
        <v>9161636</v>
      </c>
      <c r="H102" s="42">
        <f t="shared" si="61"/>
        <v>9161636</v>
      </c>
      <c r="I102" s="42">
        <f t="shared" si="61"/>
        <v>9161636</v>
      </c>
      <c r="J102" s="42">
        <f t="shared" si="61"/>
        <v>0</v>
      </c>
      <c r="K102" s="44">
        <f t="shared" si="61"/>
        <v>9161636</v>
      </c>
    </row>
    <row r="103" spans="1:11" ht="19.5">
      <c r="A103" s="40" t="s">
        <v>200</v>
      </c>
      <c r="B103" s="41" t="s">
        <v>201</v>
      </c>
      <c r="C103" s="42">
        <f>C229+C350</f>
        <v>0</v>
      </c>
      <c r="D103" s="42">
        <f t="shared" ref="D103:K104" si="62">D229+D350</f>
        <v>0</v>
      </c>
      <c r="E103" s="42">
        <f t="shared" si="62"/>
        <v>0</v>
      </c>
      <c r="F103" s="42">
        <f t="shared" si="62"/>
        <v>0</v>
      </c>
      <c r="G103" s="42">
        <f t="shared" si="62"/>
        <v>0</v>
      </c>
      <c r="H103" s="42">
        <f t="shared" si="62"/>
        <v>0</v>
      </c>
      <c r="I103" s="42">
        <f t="shared" si="62"/>
        <v>0</v>
      </c>
      <c r="J103" s="42">
        <f t="shared" si="62"/>
        <v>0</v>
      </c>
      <c r="K103" s="44">
        <f t="shared" si="62"/>
        <v>0</v>
      </c>
    </row>
    <row r="104" spans="1:11" ht="15">
      <c r="A104" s="40" t="s">
        <v>202</v>
      </c>
      <c r="B104" s="41" t="s">
        <v>203</v>
      </c>
      <c r="C104" s="42">
        <f>C230+C351</f>
        <v>0</v>
      </c>
      <c r="D104" s="42">
        <f t="shared" si="62"/>
        <v>0</v>
      </c>
      <c r="E104" s="42">
        <f t="shared" si="62"/>
        <v>0</v>
      </c>
      <c r="F104" s="42">
        <f t="shared" si="62"/>
        <v>0</v>
      </c>
      <c r="G104" s="42">
        <f t="shared" si="62"/>
        <v>0</v>
      </c>
      <c r="H104" s="42">
        <f t="shared" si="62"/>
        <v>0</v>
      </c>
      <c r="I104" s="42">
        <f t="shared" si="62"/>
        <v>0</v>
      </c>
      <c r="J104" s="42">
        <f t="shared" si="62"/>
        <v>0</v>
      </c>
      <c r="K104" s="44">
        <f t="shared" si="62"/>
        <v>0</v>
      </c>
    </row>
    <row r="105" spans="1:11" ht="18">
      <c r="A105" s="28" t="s">
        <v>204</v>
      </c>
      <c r="B105" s="29" t="s">
        <v>205</v>
      </c>
      <c r="C105" s="30">
        <f>C106+C112+C116+C121+C129</f>
        <v>127793050</v>
      </c>
      <c r="D105" s="30">
        <f>D106+D112+D116+D121+D129</f>
        <v>118282378</v>
      </c>
      <c r="E105" s="30">
        <f t="shared" ref="E105:K105" si="63">E106+E112+E116+E121+E129</f>
        <v>171809078</v>
      </c>
      <c r="F105" s="30">
        <f t="shared" si="63"/>
        <v>173929406</v>
      </c>
      <c r="G105" s="30">
        <f t="shared" si="63"/>
        <v>134445970</v>
      </c>
      <c r="H105" s="30">
        <f t="shared" si="63"/>
        <v>134445970</v>
      </c>
      <c r="I105" s="30">
        <f t="shared" si="63"/>
        <v>134445970</v>
      </c>
      <c r="J105" s="60">
        <f t="shared" si="63"/>
        <v>0</v>
      </c>
      <c r="K105" s="31">
        <f t="shared" si="63"/>
        <v>68791200</v>
      </c>
    </row>
    <row r="106" spans="1:11" ht="18" hidden="1">
      <c r="A106" s="32" t="s">
        <v>206</v>
      </c>
      <c r="B106" s="33" t="s">
        <v>207</v>
      </c>
      <c r="C106" s="34">
        <f>C107</f>
        <v>0</v>
      </c>
      <c r="D106" s="34">
        <f>D107</f>
        <v>0</v>
      </c>
      <c r="E106" s="34">
        <f t="shared" ref="E106:K106" si="64">E107</f>
        <v>0</v>
      </c>
      <c r="F106" s="34">
        <f t="shared" si="64"/>
        <v>0</v>
      </c>
      <c r="G106" s="34">
        <f t="shared" si="64"/>
        <v>0</v>
      </c>
      <c r="H106" s="34">
        <f t="shared" si="64"/>
        <v>0</v>
      </c>
      <c r="I106" s="34">
        <f t="shared" si="64"/>
        <v>0</v>
      </c>
      <c r="J106" s="34">
        <f t="shared" si="64"/>
        <v>0</v>
      </c>
      <c r="K106" s="35">
        <f t="shared" si="64"/>
        <v>0</v>
      </c>
    </row>
    <row r="107" spans="1:11" ht="36" hidden="1">
      <c r="A107" s="51" t="s">
        <v>208</v>
      </c>
      <c r="B107" s="37" t="s">
        <v>209</v>
      </c>
      <c r="C107" s="38">
        <f>C108+C109+C110+C111</f>
        <v>0</v>
      </c>
      <c r="D107" s="38">
        <f>D108+D109+D110+D111</f>
        <v>0</v>
      </c>
      <c r="E107" s="38">
        <f t="shared" ref="E107:K107" si="65">E108+E109+E110+E111</f>
        <v>0</v>
      </c>
      <c r="F107" s="38">
        <f t="shared" si="65"/>
        <v>0</v>
      </c>
      <c r="G107" s="38">
        <f t="shared" si="65"/>
        <v>0</v>
      </c>
      <c r="H107" s="38">
        <f t="shared" si="65"/>
        <v>0</v>
      </c>
      <c r="I107" s="38">
        <f t="shared" si="65"/>
        <v>0</v>
      </c>
      <c r="J107" s="38">
        <f t="shared" si="65"/>
        <v>0</v>
      </c>
      <c r="K107" s="39">
        <f t="shared" si="65"/>
        <v>0</v>
      </c>
    </row>
    <row r="108" spans="1:11" ht="19.5" hidden="1">
      <c r="A108" s="40" t="s">
        <v>210</v>
      </c>
      <c r="B108" s="41" t="s">
        <v>211</v>
      </c>
      <c r="C108" s="42">
        <f>C234+C355</f>
        <v>0</v>
      </c>
      <c r="D108" s="42">
        <f>D234+D355</f>
        <v>0</v>
      </c>
      <c r="E108" s="42">
        <f t="shared" ref="E108:K108" si="66">E234+E355</f>
        <v>0</v>
      </c>
      <c r="F108" s="42">
        <f t="shared" si="66"/>
        <v>0</v>
      </c>
      <c r="G108" s="42">
        <f t="shared" si="66"/>
        <v>0</v>
      </c>
      <c r="H108" s="42">
        <f t="shared" si="66"/>
        <v>0</v>
      </c>
      <c r="I108" s="42">
        <f t="shared" si="66"/>
        <v>0</v>
      </c>
      <c r="J108" s="42">
        <f t="shared" si="66"/>
        <v>0</v>
      </c>
      <c r="K108" s="44">
        <f t="shared" si="66"/>
        <v>0</v>
      </c>
    </row>
    <row r="109" spans="1:11" ht="15" hidden="1">
      <c r="A109" s="40" t="s">
        <v>212</v>
      </c>
      <c r="B109" s="41" t="s">
        <v>213</v>
      </c>
      <c r="C109" s="42">
        <f>C235+C356</f>
        <v>0</v>
      </c>
      <c r="D109" s="42">
        <f t="shared" ref="D109:K111" si="67">D235+D356</f>
        <v>0</v>
      </c>
      <c r="E109" s="42">
        <f t="shared" si="67"/>
        <v>0</v>
      </c>
      <c r="F109" s="42">
        <f t="shared" si="67"/>
        <v>0</v>
      </c>
      <c r="G109" s="42">
        <f t="shared" si="67"/>
        <v>0</v>
      </c>
      <c r="H109" s="42">
        <f t="shared" si="67"/>
        <v>0</v>
      </c>
      <c r="I109" s="42">
        <f t="shared" si="67"/>
        <v>0</v>
      </c>
      <c r="J109" s="42">
        <f t="shared" si="67"/>
        <v>0</v>
      </c>
      <c r="K109" s="44">
        <f t="shared" si="67"/>
        <v>0</v>
      </c>
    </row>
    <row r="110" spans="1:11" ht="19.5" hidden="1">
      <c r="A110" s="40" t="s">
        <v>214</v>
      </c>
      <c r="B110" s="41" t="s">
        <v>215</v>
      </c>
      <c r="C110" s="42">
        <f>C236+C357</f>
        <v>0</v>
      </c>
      <c r="D110" s="42">
        <f t="shared" si="67"/>
        <v>0</v>
      </c>
      <c r="E110" s="42">
        <f t="shared" si="67"/>
        <v>0</v>
      </c>
      <c r="F110" s="42">
        <f t="shared" si="67"/>
        <v>0</v>
      </c>
      <c r="G110" s="42">
        <f t="shared" si="67"/>
        <v>0</v>
      </c>
      <c r="H110" s="42">
        <f t="shared" si="67"/>
        <v>0</v>
      </c>
      <c r="I110" s="42">
        <f t="shared" si="67"/>
        <v>0</v>
      </c>
      <c r="J110" s="42">
        <f t="shared" si="67"/>
        <v>0</v>
      </c>
      <c r="K110" s="44">
        <f t="shared" si="67"/>
        <v>0</v>
      </c>
    </row>
    <row r="111" spans="1:11" ht="19.5" hidden="1">
      <c r="A111" s="40" t="s">
        <v>216</v>
      </c>
      <c r="B111" s="41" t="s">
        <v>217</v>
      </c>
      <c r="C111" s="42">
        <f>C237+C358</f>
        <v>0</v>
      </c>
      <c r="D111" s="42">
        <f t="shared" si="67"/>
        <v>0</v>
      </c>
      <c r="E111" s="42">
        <f t="shared" si="67"/>
        <v>0</v>
      </c>
      <c r="F111" s="42">
        <f t="shared" si="67"/>
        <v>0</v>
      </c>
      <c r="G111" s="42">
        <f t="shared" si="67"/>
        <v>0</v>
      </c>
      <c r="H111" s="42">
        <f t="shared" si="67"/>
        <v>0</v>
      </c>
      <c r="I111" s="42">
        <f t="shared" si="67"/>
        <v>0</v>
      </c>
      <c r="J111" s="42">
        <f t="shared" si="67"/>
        <v>0</v>
      </c>
      <c r="K111" s="44">
        <f t="shared" si="67"/>
        <v>0</v>
      </c>
    </row>
    <row r="112" spans="1:11" ht="18" hidden="1">
      <c r="A112" s="32" t="s">
        <v>218</v>
      </c>
      <c r="B112" s="33" t="s">
        <v>219</v>
      </c>
      <c r="C112" s="34">
        <f>C113+C114+C115</f>
        <v>0</v>
      </c>
      <c r="D112" s="34">
        <f>D113+D114+D115</f>
        <v>0</v>
      </c>
      <c r="E112" s="34">
        <f t="shared" ref="E112:K112" si="68">E113+E114+E115</f>
        <v>0</v>
      </c>
      <c r="F112" s="34">
        <f t="shared" si="68"/>
        <v>0</v>
      </c>
      <c r="G112" s="34">
        <f t="shared" si="68"/>
        <v>0</v>
      </c>
      <c r="H112" s="34">
        <f t="shared" si="68"/>
        <v>0</v>
      </c>
      <c r="I112" s="34">
        <f t="shared" si="68"/>
        <v>0</v>
      </c>
      <c r="J112" s="34">
        <f t="shared" si="68"/>
        <v>0</v>
      </c>
      <c r="K112" s="35">
        <f t="shared" si="68"/>
        <v>0</v>
      </c>
    </row>
    <row r="113" spans="1:11" ht="15" hidden="1">
      <c r="A113" s="40" t="s">
        <v>220</v>
      </c>
      <c r="B113" s="50" t="s">
        <v>221</v>
      </c>
      <c r="C113" s="42">
        <f>C239+C360</f>
        <v>0</v>
      </c>
      <c r="D113" s="42">
        <f>D239+D360</f>
        <v>0</v>
      </c>
      <c r="E113" s="42">
        <f t="shared" ref="E113:K113" si="69">E239+E360</f>
        <v>0</v>
      </c>
      <c r="F113" s="42">
        <f t="shared" si="69"/>
        <v>0</v>
      </c>
      <c r="G113" s="42">
        <f t="shared" si="69"/>
        <v>0</v>
      </c>
      <c r="H113" s="42">
        <f t="shared" si="69"/>
        <v>0</v>
      </c>
      <c r="I113" s="42">
        <f t="shared" si="69"/>
        <v>0</v>
      </c>
      <c r="J113" s="42">
        <f t="shared" si="69"/>
        <v>0</v>
      </c>
      <c r="K113" s="44">
        <f t="shared" si="69"/>
        <v>0</v>
      </c>
    </row>
    <row r="114" spans="1:11" ht="15" hidden="1">
      <c r="A114" s="40" t="s">
        <v>222</v>
      </c>
      <c r="B114" s="41" t="s">
        <v>223</v>
      </c>
      <c r="C114" s="42">
        <f>C240+C361</f>
        <v>0</v>
      </c>
      <c r="D114" s="42">
        <f t="shared" ref="D114:K115" si="70">D240+D361</f>
        <v>0</v>
      </c>
      <c r="E114" s="42">
        <f t="shared" si="70"/>
        <v>0</v>
      </c>
      <c r="F114" s="42">
        <f t="shared" si="70"/>
        <v>0</v>
      </c>
      <c r="G114" s="42">
        <f t="shared" si="70"/>
        <v>0</v>
      </c>
      <c r="H114" s="42">
        <f t="shared" si="70"/>
        <v>0</v>
      </c>
      <c r="I114" s="42">
        <f t="shared" si="70"/>
        <v>0</v>
      </c>
      <c r="J114" s="42">
        <f t="shared" si="70"/>
        <v>0</v>
      </c>
      <c r="K114" s="44">
        <f t="shared" si="70"/>
        <v>0</v>
      </c>
    </row>
    <row r="115" spans="1:11" ht="15" hidden="1">
      <c r="A115" s="40" t="s">
        <v>224</v>
      </c>
      <c r="B115" s="41" t="s">
        <v>225</v>
      </c>
      <c r="C115" s="42">
        <f>C241+C362</f>
        <v>0</v>
      </c>
      <c r="D115" s="42">
        <f t="shared" si="70"/>
        <v>0</v>
      </c>
      <c r="E115" s="42">
        <f t="shared" si="70"/>
        <v>0</v>
      </c>
      <c r="F115" s="42">
        <f t="shared" si="70"/>
        <v>0</v>
      </c>
      <c r="G115" s="42">
        <f t="shared" si="70"/>
        <v>0</v>
      </c>
      <c r="H115" s="42">
        <f t="shared" si="70"/>
        <v>0</v>
      </c>
      <c r="I115" s="42">
        <f t="shared" si="70"/>
        <v>0</v>
      </c>
      <c r="J115" s="42">
        <f t="shared" si="70"/>
        <v>0</v>
      </c>
      <c r="K115" s="44">
        <f t="shared" si="70"/>
        <v>0</v>
      </c>
    </row>
    <row r="116" spans="1:11" ht="27">
      <c r="A116" s="32" t="s">
        <v>226</v>
      </c>
      <c r="B116" s="33" t="s">
        <v>227</v>
      </c>
      <c r="C116" s="34">
        <f>C117</f>
        <v>0</v>
      </c>
      <c r="D116" s="34">
        <f>D117</f>
        <v>0</v>
      </c>
      <c r="E116" s="34">
        <f t="shared" ref="E116:K116" si="71">E117</f>
        <v>850000</v>
      </c>
      <c r="F116" s="34">
        <f t="shared" si="71"/>
        <v>1312000</v>
      </c>
      <c r="G116" s="34">
        <f t="shared" si="71"/>
        <v>975275</v>
      </c>
      <c r="H116" s="34">
        <f t="shared" si="71"/>
        <v>975275</v>
      </c>
      <c r="I116" s="34">
        <f t="shared" si="71"/>
        <v>975275</v>
      </c>
      <c r="J116" s="34">
        <f t="shared" si="71"/>
        <v>0</v>
      </c>
      <c r="K116" s="35">
        <f t="shared" si="71"/>
        <v>975275</v>
      </c>
    </row>
    <row r="117" spans="1:11" ht="18">
      <c r="A117" s="51" t="s">
        <v>228</v>
      </c>
      <c r="B117" s="37" t="s">
        <v>229</v>
      </c>
      <c r="C117" s="38">
        <f>C118+C119+C120</f>
        <v>0</v>
      </c>
      <c r="D117" s="38">
        <f>D118+D119+D120</f>
        <v>0</v>
      </c>
      <c r="E117" s="38">
        <f t="shared" ref="E117:K117" si="72">E118+E119+E120</f>
        <v>850000</v>
      </c>
      <c r="F117" s="38">
        <f t="shared" si="72"/>
        <v>1312000</v>
      </c>
      <c r="G117" s="38">
        <f t="shared" si="72"/>
        <v>975275</v>
      </c>
      <c r="H117" s="38">
        <f t="shared" si="72"/>
        <v>975275</v>
      </c>
      <c r="I117" s="38">
        <f t="shared" si="72"/>
        <v>975275</v>
      </c>
      <c r="J117" s="38">
        <f t="shared" si="72"/>
        <v>0</v>
      </c>
      <c r="K117" s="39">
        <f t="shared" si="72"/>
        <v>975275</v>
      </c>
    </row>
    <row r="118" spans="1:11" ht="19.5">
      <c r="A118" s="40" t="s">
        <v>230</v>
      </c>
      <c r="B118" s="50" t="s">
        <v>231</v>
      </c>
      <c r="C118" s="42">
        <f>C244+C365</f>
        <v>0</v>
      </c>
      <c r="D118" s="42">
        <f>D244+D365</f>
        <v>0</v>
      </c>
      <c r="E118" s="42">
        <f t="shared" ref="E118:K118" si="73">E244+E365</f>
        <v>0</v>
      </c>
      <c r="F118" s="42">
        <f t="shared" si="73"/>
        <v>0</v>
      </c>
      <c r="G118" s="42">
        <f t="shared" si="73"/>
        <v>0</v>
      </c>
      <c r="H118" s="42">
        <f t="shared" si="73"/>
        <v>0</v>
      </c>
      <c r="I118" s="42">
        <f t="shared" si="73"/>
        <v>0</v>
      </c>
      <c r="J118" s="42">
        <f t="shared" si="73"/>
        <v>0</v>
      </c>
      <c r="K118" s="44">
        <f t="shared" si="73"/>
        <v>0</v>
      </c>
    </row>
    <row r="119" spans="1:11" ht="15">
      <c r="A119" s="40" t="s">
        <v>232</v>
      </c>
      <c r="B119" s="50" t="s">
        <v>233</v>
      </c>
      <c r="C119" s="42">
        <f>C245+C366</f>
        <v>0</v>
      </c>
      <c r="D119" s="42">
        <f t="shared" ref="D119:K120" si="74">D245+D366</f>
        <v>0</v>
      </c>
      <c r="E119" s="42">
        <f t="shared" si="74"/>
        <v>0</v>
      </c>
      <c r="F119" s="42">
        <f t="shared" si="74"/>
        <v>0</v>
      </c>
      <c r="G119" s="42">
        <f t="shared" si="74"/>
        <v>0</v>
      </c>
      <c r="H119" s="42">
        <f t="shared" si="74"/>
        <v>0</v>
      </c>
      <c r="I119" s="42">
        <f t="shared" si="74"/>
        <v>0</v>
      </c>
      <c r="J119" s="42">
        <f t="shared" si="74"/>
        <v>0</v>
      </c>
      <c r="K119" s="44">
        <f t="shared" si="74"/>
        <v>0</v>
      </c>
    </row>
    <row r="120" spans="1:11" ht="15">
      <c r="A120" s="40" t="s">
        <v>234</v>
      </c>
      <c r="B120" s="41" t="s">
        <v>235</v>
      </c>
      <c r="C120" s="42">
        <f>C246+C367</f>
        <v>0</v>
      </c>
      <c r="D120" s="42">
        <f t="shared" si="74"/>
        <v>0</v>
      </c>
      <c r="E120" s="42">
        <f t="shared" si="74"/>
        <v>850000</v>
      </c>
      <c r="F120" s="42">
        <f t="shared" si="74"/>
        <v>1312000</v>
      </c>
      <c r="G120" s="42">
        <f t="shared" si="74"/>
        <v>975275</v>
      </c>
      <c r="H120" s="42">
        <f t="shared" si="74"/>
        <v>975275</v>
      </c>
      <c r="I120" s="42">
        <f t="shared" si="74"/>
        <v>975275</v>
      </c>
      <c r="J120" s="42">
        <f t="shared" si="74"/>
        <v>0</v>
      </c>
      <c r="K120" s="44">
        <f t="shared" si="74"/>
        <v>975275</v>
      </c>
    </row>
    <row r="121" spans="1:11" ht="18">
      <c r="A121" s="32" t="s">
        <v>236</v>
      </c>
      <c r="B121" s="33" t="s">
        <v>237</v>
      </c>
      <c r="C121" s="34">
        <f>C122+C126+C128</f>
        <v>127793050</v>
      </c>
      <c r="D121" s="34">
        <f>D122+D126+D128</f>
        <v>118282378</v>
      </c>
      <c r="E121" s="34">
        <f t="shared" ref="E121:K121" si="75">E122+E126+E128</f>
        <v>170959078</v>
      </c>
      <c r="F121" s="34">
        <f t="shared" si="75"/>
        <v>172617406</v>
      </c>
      <c r="G121" s="34">
        <f t="shared" si="75"/>
        <v>133470695</v>
      </c>
      <c r="H121" s="34">
        <f t="shared" si="75"/>
        <v>133470695</v>
      </c>
      <c r="I121" s="34">
        <f t="shared" si="75"/>
        <v>133470695</v>
      </c>
      <c r="J121" s="61">
        <f t="shared" si="75"/>
        <v>0</v>
      </c>
      <c r="K121" s="35">
        <f t="shared" si="75"/>
        <v>67815925</v>
      </c>
    </row>
    <row r="122" spans="1:11" ht="18">
      <c r="A122" s="51" t="s">
        <v>238</v>
      </c>
      <c r="B122" s="37" t="s">
        <v>239</v>
      </c>
      <c r="C122" s="38">
        <f>C123+C124+C125</f>
        <v>123212050</v>
      </c>
      <c r="D122" s="38">
        <f>D123+D124+D125</f>
        <v>107147845</v>
      </c>
      <c r="E122" s="38">
        <f t="shared" ref="E122:K122" si="76">E123+E124+E125</f>
        <v>166378078</v>
      </c>
      <c r="F122" s="38">
        <f t="shared" si="76"/>
        <v>161482873</v>
      </c>
      <c r="G122" s="38">
        <f t="shared" si="76"/>
        <v>127058090</v>
      </c>
      <c r="H122" s="38">
        <f t="shared" si="76"/>
        <v>127058090</v>
      </c>
      <c r="I122" s="38">
        <f t="shared" si="76"/>
        <v>127058090</v>
      </c>
      <c r="J122" s="38">
        <f t="shared" si="76"/>
        <v>0</v>
      </c>
      <c r="K122" s="39">
        <f t="shared" si="76"/>
        <v>64201051</v>
      </c>
    </row>
    <row r="123" spans="1:11" ht="15">
      <c r="A123" s="40" t="s">
        <v>240</v>
      </c>
      <c r="B123" s="41" t="s">
        <v>241</v>
      </c>
      <c r="C123" s="42">
        <f>C249+C370</f>
        <v>94247500</v>
      </c>
      <c r="D123" s="42">
        <f>D249+D370</f>
        <v>86631500</v>
      </c>
      <c r="E123" s="42">
        <f t="shared" ref="E123:K123" si="77">E249+E370</f>
        <v>94247500</v>
      </c>
      <c r="F123" s="42">
        <f t="shared" si="77"/>
        <v>86631500</v>
      </c>
      <c r="G123" s="42">
        <f t="shared" si="77"/>
        <v>55405444</v>
      </c>
      <c r="H123" s="42">
        <f t="shared" si="77"/>
        <v>55405444</v>
      </c>
      <c r="I123" s="42">
        <f t="shared" si="77"/>
        <v>55405444</v>
      </c>
      <c r="J123" s="42">
        <f t="shared" si="77"/>
        <v>0</v>
      </c>
      <c r="K123" s="44">
        <f t="shared" si="77"/>
        <v>0</v>
      </c>
    </row>
    <row r="124" spans="1:11" ht="15">
      <c r="A124" s="40" t="s">
        <v>242</v>
      </c>
      <c r="B124" s="41" t="s">
        <v>243</v>
      </c>
      <c r="C124" s="42">
        <f>C250+C371</f>
        <v>28224450</v>
      </c>
      <c r="D124" s="42">
        <f t="shared" ref="D124:K125" si="78">D250+D371</f>
        <v>20246245</v>
      </c>
      <c r="E124" s="42">
        <f t="shared" si="78"/>
        <v>44424450</v>
      </c>
      <c r="F124" s="42">
        <f t="shared" si="78"/>
        <v>41475245</v>
      </c>
      <c r="G124" s="42">
        <f t="shared" si="78"/>
        <v>41121680</v>
      </c>
      <c r="H124" s="42">
        <f t="shared" si="78"/>
        <v>41121680</v>
      </c>
      <c r="I124" s="42">
        <f t="shared" si="78"/>
        <v>41121680</v>
      </c>
      <c r="J124" s="42">
        <f t="shared" si="78"/>
        <v>0</v>
      </c>
      <c r="K124" s="44">
        <f t="shared" si="78"/>
        <v>32848671</v>
      </c>
    </row>
    <row r="125" spans="1:11" ht="15">
      <c r="A125" s="40" t="s">
        <v>244</v>
      </c>
      <c r="B125" s="41" t="s">
        <v>245</v>
      </c>
      <c r="C125" s="42">
        <f>C251+C372</f>
        <v>740100</v>
      </c>
      <c r="D125" s="42">
        <f t="shared" si="78"/>
        <v>270100</v>
      </c>
      <c r="E125" s="42">
        <f t="shared" si="78"/>
        <v>27706128</v>
      </c>
      <c r="F125" s="42">
        <f t="shared" si="78"/>
        <v>33376128</v>
      </c>
      <c r="G125" s="42">
        <f t="shared" si="78"/>
        <v>30530966</v>
      </c>
      <c r="H125" s="42">
        <f t="shared" si="78"/>
        <v>30530966</v>
      </c>
      <c r="I125" s="42">
        <f t="shared" si="78"/>
        <v>30530966</v>
      </c>
      <c r="J125" s="42">
        <f t="shared" si="78"/>
        <v>0</v>
      </c>
      <c r="K125" s="44">
        <f t="shared" si="78"/>
        <v>31352380</v>
      </c>
    </row>
    <row r="126" spans="1:11" ht="15">
      <c r="A126" s="51" t="s">
        <v>246</v>
      </c>
      <c r="B126" s="37" t="s">
        <v>247</v>
      </c>
      <c r="C126" s="38">
        <f>C127</f>
        <v>0</v>
      </c>
      <c r="D126" s="38">
        <f>D127</f>
        <v>0</v>
      </c>
      <c r="E126" s="38">
        <f t="shared" ref="E126:K126" si="79">E127</f>
        <v>0</v>
      </c>
      <c r="F126" s="38">
        <f t="shared" si="79"/>
        <v>0</v>
      </c>
      <c r="G126" s="38">
        <f t="shared" si="79"/>
        <v>0</v>
      </c>
      <c r="H126" s="38">
        <f t="shared" si="79"/>
        <v>0</v>
      </c>
      <c r="I126" s="38">
        <f t="shared" si="79"/>
        <v>0</v>
      </c>
      <c r="J126" s="38">
        <f t="shared" si="79"/>
        <v>0</v>
      </c>
      <c r="K126" s="39">
        <f t="shared" si="79"/>
        <v>0</v>
      </c>
    </row>
    <row r="127" spans="1:11" ht="15">
      <c r="A127" s="40" t="s">
        <v>248</v>
      </c>
      <c r="B127" s="41" t="s">
        <v>249</v>
      </c>
      <c r="C127" s="42">
        <f>C253+C374</f>
        <v>0</v>
      </c>
      <c r="D127" s="42">
        <f>D253+D374</f>
        <v>0</v>
      </c>
      <c r="E127" s="42">
        <f t="shared" ref="E127:K128" si="80">E253+E374</f>
        <v>0</v>
      </c>
      <c r="F127" s="42">
        <f t="shared" si="80"/>
        <v>0</v>
      </c>
      <c r="G127" s="42">
        <f t="shared" si="80"/>
        <v>0</v>
      </c>
      <c r="H127" s="42">
        <f t="shared" si="80"/>
        <v>0</v>
      </c>
      <c r="I127" s="42">
        <f t="shared" si="80"/>
        <v>0</v>
      </c>
      <c r="J127" s="42">
        <f t="shared" si="80"/>
        <v>0</v>
      </c>
      <c r="K127" s="44">
        <f t="shared" si="80"/>
        <v>0</v>
      </c>
    </row>
    <row r="128" spans="1:11" ht="15.75" thickBot="1">
      <c r="A128" s="40" t="s">
        <v>250</v>
      </c>
      <c r="B128" s="41" t="s">
        <v>251</v>
      </c>
      <c r="C128" s="42">
        <f>C254+C375</f>
        <v>4581000</v>
      </c>
      <c r="D128" s="42">
        <f>D254+D375</f>
        <v>11134533</v>
      </c>
      <c r="E128" s="42">
        <f t="shared" si="80"/>
        <v>4581000</v>
      </c>
      <c r="F128" s="42">
        <f t="shared" si="80"/>
        <v>11134533</v>
      </c>
      <c r="G128" s="42">
        <f t="shared" si="80"/>
        <v>6412605</v>
      </c>
      <c r="H128" s="42">
        <f t="shared" si="80"/>
        <v>6412605</v>
      </c>
      <c r="I128" s="42">
        <f>I254+I375</f>
        <v>6412605</v>
      </c>
      <c r="J128" s="42">
        <f t="shared" si="80"/>
        <v>0</v>
      </c>
      <c r="K128" s="44">
        <f t="shared" si="80"/>
        <v>3614874</v>
      </c>
    </row>
    <row r="129" spans="1:11" ht="27.75" hidden="1" thickBot="1">
      <c r="A129" s="32" t="s">
        <v>252</v>
      </c>
      <c r="B129" s="33" t="s">
        <v>253</v>
      </c>
      <c r="C129" s="62"/>
      <c r="D129" s="34">
        <f>D130+D131+D132+D133+D134</f>
        <v>0</v>
      </c>
      <c r="E129" s="34">
        <f t="shared" ref="E129:K129" si="81">E130+E131+E132+E133+E134</f>
        <v>0</v>
      </c>
      <c r="F129" s="34">
        <f t="shared" si="81"/>
        <v>0</v>
      </c>
      <c r="G129" s="34">
        <f t="shared" si="81"/>
        <v>0</v>
      </c>
      <c r="H129" s="34">
        <f t="shared" si="81"/>
        <v>0</v>
      </c>
      <c r="I129" s="34">
        <f t="shared" si="81"/>
        <v>0</v>
      </c>
      <c r="J129" s="34">
        <f t="shared" si="81"/>
        <v>0</v>
      </c>
      <c r="K129" s="35">
        <f t="shared" si="81"/>
        <v>0</v>
      </c>
    </row>
    <row r="130" spans="1:11" ht="15.75" hidden="1" thickBot="1">
      <c r="A130" s="40" t="s">
        <v>254</v>
      </c>
      <c r="B130" s="41" t="s">
        <v>255</v>
      </c>
      <c r="C130" s="63"/>
      <c r="D130" s="42">
        <f t="shared" ref="D130:I134" si="82">D256+D377</f>
        <v>0</v>
      </c>
      <c r="E130" s="42">
        <f t="shared" si="82"/>
        <v>0</v>
      </c>
      <c r="F130" s="42">
        <f t="shared" si="82"/>
        <v>0</v>
      </c>
      <c r="G130" s="42">
        <f t="shared" si="82"/>
        <v>0</v>
      </c>
      <c r="H130" s="42">
        <f t="shared" si="82"/>
        <v>0</v>
      </c>
      <c r="I130" s="42">
        <f t="shared" si="82"/>
        <v>0</v>
      </c>
      <c r="J130" s="42"/>
      <c r="K130" s="44">
        <f>K256+K377</f>
        <v>0</v>
      </c>
    </row>
    <row r="131" spans="1:11" ht="15.75" hidden="1" thickBot="1">
      <c r="A131" s="40" t="s">
        <v>256</v>
      </c>
      <c r="B131" s="41" t="s">
        <v>257</v>
      </c>
      <c r="C131" s="63"/>
      <c r="D131" s="42">
        <f t="shared" si="82"/>
        <v>0</v>
      </c>
      <c r="E131" s="42">
        <f t="shared" si="82"/>
        <v>0</v>
      </c>
      <c r="F131" s="42">
        <f t="shared" si="82"/>
        <v>0</v>
      </c>
      <c r="G131" s="42">
        <f t="shared" si="82"/>
        <v>0</v>
      </c>
      <c r="H131" s="42">
        <f t="shared" si="82"/>
        <v>0</v>
      </c>
      <c r="I131" s="42">
        <f t="shared" si="82"/>
        <v>0</v>
      </c>
      <c r="J131" s="42"/>
      <c r="K131" s="44">
        <f>K257+K378</f>
        <v>0</v>
      </c>
    </row>
    <row r="132" spans="1:11" ht="15.75" hidden="1" thickBot="1">
      <c r="A132" s="40" t="s">
        <v>258</v>
      </c>
      <c r="B132" s="41" t="s">
        <v>259</v>
      </c>
      <c r="C132" s="63"/>
      <c r="D132" s="42">
        <f t="shared" si="82"/>
        <v>0</v>
      </c>
      <c r="E132" s="42">
        <f t="shared" si="82"/>
        <v>0</v>
      </c>
      <c r="F132" s="42">
        <f t="shared" si="82"/>
        <v>0</v>
      </c>
      <c r="G132" s="42">
        <f t="shared" si="82"/>
        <v>0</v>
      </c>
      <c r="H132" s="42">
        <f t="shared" si="82"/>
        <v>0</v>
      </c>
      <c r="I132" s="42">
        <f t="shared" si="82"/>
        <v>0</v>
      </c>
      <c r="J132" s="42"/>
      <c r="K132" s="44">
        <f>K258+K379</f>
        <v>0</v>
      </c>
    </row>
    <row r="133" spans="1:11" ht="15.75" hidden="1" thickBot="1">
      <c r="A133" s="40" t="s">
        <v>260</v>
      </c>
      <c r="B133" s="41" t="s">
        <v>261</v>
      </c>
      <c r="C133" s="63"/>
      <c r="D133" s="42">
        <f t="shared" si="82"/>
        <v>0</v>
      </c>
      <c r="E133" s="42">
        <f t="shared" si="82"/>
        <v>0</v>
      </c>
      <c r="F133" s="42">
        <f t="shared" si="82"/>
        <v>0</v>
      </c>
      <c r="G133" s="42">
        <f t="shared" si="82"/>
        <v>0</v>
      </c>
      <c r="H133" s="42">
        <f t="shared" si="82"/>
        <v>0</v>
      </c>
      <c r="I133" s="42">
        <f t="shared" si="82"/>
        <v>0</v>
      </c>
      <c r="J133" s="42"/>
      <c r="K133" s="44">
        <f>K259+K380</f>
        <v>0</v>
      </c>
    </row>
    <row r="134" spans="1:11" ht="15.75" hidden="1" thickBot="1">
      <c r="A134" s="40" t="s">
        <v>262</v>
      </c>
      <c r="B134" s="41" t="s">
        <v>263</v>
      </c>
      <c r="C134" s="63"/>
      <c r="D134" s="42">
        <f t="shared" si="82"/>
        <v>0</v>
      </c>
      <c r="E134" s="42">
        <f t="shared" si="82"/>
        <v>0</v>
      </c>
      <c r="F134" s="42">
        <f t="shared" si="82"/>
        <v>0</v>
      </c>
      <c r="G134" s="42">
        <f t="shared" si="82"/>
        <v>0</v>
      </c>
      <c r="H134" s="42">
        <f t="shared" si="82"/>
        <v>0</v>
      </c>
      <c r="I134" s="42">
        <f t="shared" si="82"/>
        <v>0</v>
      </c>
      <c r="J134" s="42"/>
      <c r="K134" s="44">
        <f>K260+K381</f>
        <v>0</v>
      </c>
    </row>
    <row r="135" spans="1:11" ht="18.75" hidden="1" thickBot="1">
      <c r="A135" s="28" t="s">
        <v>264</v>
      </c>
      <c r="B135" s="29" t="s">
        <v>265</v>
      </c>
      <c r="C135" s="64"/>
      <c r="D135" s="65"/>
      <c r="E135" s="66"/>
      <c r="F135" s="67"/>
      <c r="G135" s="66"/>
      <c r="H135" s="65"/>
      <c r="I135" s="66"/>
      <c r="J135" s="68"/>
      <c r="K135" s="69"/>
    </row>
    <row r="136" spans="1:11" ht="15.75" hidden="1" thickBot="1">
      <c r="A136" s="70" t="s">
        <v>266</v>
      </c>
      <c r="B136" s="71" t="s">
        <v>267</v>
      </c>
      <c r="C136" s="72"/>
      <c r="D136" s="48"/>
      <c r="E136" s="73"/>
      <c r="F136" s="74"/>
      <c r="G136" s="48"/>
      <c r="H136" s="42"/>
      <c r="I136" s="46"/>
      <c r="J136" s="48"/>
      <c r="K136" s="49"/>
    </row>
    <row r="137" spans="1:11" ht="15.75" hidden="1" thickBot="1">
      <c r="A137" s="75" t="s">
        <v>268</v>
      </c>
      <c r="B137" s="71" t="s">
        <v>269</v>
      </c>
      <c r="C137" s="72"/>
      <c r="D137" s="48"/>
      <c r="E137" s="73"/>
      <c r="F137" s="74"/>
      <c r="G137" s="48"/>
      <c r="H137" s="42"/>
      <c r="I137" s="46"/>
      <c r="J137" s="48"/>
      <c r="K137" s="49"/>
    </row>
    <row r="138" spans="1:11" ht="36.75" thickBot="1">
      <c r="A138" s="76" t="s">
        <v>270</v>
      </c>
      <c r="B138" s="77" t="s">
        <v>17</v>
      </c>
      <c r="C138" s="78"/>
      <c r="D138" s="79">
        <f>D139+D154+D162+D214+D231+D261</f>
        <v>0</v>
      </c>
      <c r="E138" s="79">
        <f t="shared" ref="E138:K138" si="83">E139+E154+E162+E214+E231+E261</f>
        <v>215640928</v>
      </c>
      <c r="F138" s="79">
        <f t="shared" si="83"/>
        <v>241662448</v>
      </c>
      <c r="G138" s="79">
        <f t="shared" si="83"/>
        <v>231954453</v>
      </c>
      <c r="H138" s="80">
        <f t="shared" si="83"/>
        <v>231954453</v>
      </c>
      <c r="I138" s="79">
        <f t="shared" si="83"/>
        <v>231954453</v>
      </c>
      <c r="J138" s="81">
        <f t="shared" si="83"/>
        <v>0</v>
      </c>
      <c r="K138" s="82">
        <f t="shared" si="83"/>
        <v>224095184</v>
      </c>
    </row>
    <row r="139" spans="1:11" ht="18">
      <c r="A139" s="83" t="s">
        <v>271</v>
      </c>
      <c r="B139" s="84" t="s">
        <v>19</v>
      </c>
      <c r="C139" s="85"/>
      <c r="D139" s="86">
        <f>D140+D143+D149+D150</f>
        <v>0</v>
      </c>
      <c r="E139" s="86">
        <f t="shared" ref="E139:K139" si="84">E140+E143+E149+E150</f>
        <v>33300500</v>
      </c>
      <c r="F139" s="86">
        <f t="shared" si="84"/>
        <v>33388500</v>
      </c>
      <c r="G139" s="86">
        <f t="shared" si="84"/>
        <v>32499747</v>
      </c>
      <c r="H139" s="87">
        <f t="shared" si="84"/>
        <v>32499747</v>
      </c>
      <c r="I139" s="86">
        <f t="shared" si="84"/>
        <v>32499747</v>
      </c>
      <c r="J139" s="86">
        <f t="shared" si="84"/>
        <v>0</v>
      </c>
      <c r="K139" s="88">
        <f t="shared" si="84"/>
        <v>32525343</v>
      </c>
    </row>
    <row r="140" spans="1:11" ht="18">
      <c r="A140" s="32" t="s">
        <v>272</v>
      </c>
      <c r="B140" s="33" t="s">
        <v>21</v>
      </c>
      <c r="C140" s="62"/>
      <c r="D140" s="89">
        <f>D141</f>
        <v>0</v>
      </c>
      <c r="E140" s="89">
        <f t="shared" ref="E140:K141" si="85">E141</f>
        <v>28607500</v>
      </c>
      <c r="F140" s="89">
        <f t="shared" si="85"/>
        <v>29179500</v>
      </c>
      <c r="G140" s="89">
        <f t="shared" si="85"/>
        <v>28449430</v>
      </c>
      <c r="H140" s="89">
        <f t="shared" si="85"/>
        <v>28449430</v>
      </c>
      <c r="I140" s="89">
        <f t="shared" si="85"/>
        <v>28449430</v>
      </c>
      <c r="J140" s="89">
        <f t="shared" si="85"/>
        <v>0</v>
      </c>
      <c r="K140" s="90">
        <f t="shared" si="85"/>
        <v>28498328</v>
      </c>
    </row>
    <row r="141" spans="1:11" ht="18">
      <c r="A141" s="157" t="s">
        <v>273</v>
      </c>
      <c r="B141" s="158" t="s">
        <v>23</v>
      </c>
      <c r="C141" s="159"/>
      <c r="D141" s="151">
        <f>D142</f>
        <v>0</v>
      </c>
      <c r="E141" s="151">
        <f t="shared" si="85"/>
        <v>28607500</v>
      </c>
      <c r="F141" s="151">
        <f t="shared" si="85"/>
        <v>29179500</v>
      </c>
      <c r="G141" s="151">
        <f t="shared" si="85"/>
        <v>28449430</v>
      </c>
      <c r="H141" s="151">
        <f t="shared" si="85"/>
        <v>28449430</v>
      </c>
      <c r="I141" s="151">
        <f t="shared" si="85"/>
        <v>28449430</v>
      </c>
      <c r="J141" s="151">
        <f t="shared" si="85"/>
        <v>0</v>
      </c>
      <c r="K141" s="152">
        <f t="shared" si="85"/>
        <v>28498328</v>
      </c>
    </row>
    <row r="142" spans="1:11" ht="15">
      <c r="A142" s="40" t="s">
        <v>274</v>
      </c>
      <c r="B142" s="41" t="s">
        <v>25</v>
      </c>
      <c r="C142" s="63"/>
      <c r="D142" s="94"/>
      <c r="E142" s="153">
        <v>28607500</v>
      </c>
      <c r="F142" s="153">
        <v>29179500</v>
      </c>
      <c r="G142" s="153">
        <v>28449430</v>
      </c>
      <c r="H142" s="153">
        <f>G142</f>
        <v>28449430</v>
      </c>
      <c r="I142" s="153">
        <v>28449430</v>
      </c>
      <c r="J142" s="154"/>
      <c r="K142" s="155">
        <v>28498328</v>
      </c>
    </row>
    <row r="143" spans="1:11" ht="18">
      <c r="A143" s="32" t="s">
        <v>275</v>
      </c>
      <c r="B143" s="33" t="s">
        <v>27</v>
      </c>
      <c r="C143" s="62"/>
      <c r="D143" s="89">
        <f>D144+D145+D146+D147+D148</f>
        <v>0</v>
      </c>
      <c r="E143" s="89">
        <f t="shared" ref="E143:K143" si="86">E144+E145+E146+E147+E148</f>
        <v>2040000</v>
      </c>
      <c r="F143" s="89">
        <f>F144+F145+F146+F147+F148</f>
        <v>2130000</v>
      </c>
      <c r="G143" s="89">
        <f t="shared" si="86"/>
        <v>2064590</v>
      </c>
      <c r="H143" s="89">
        <f t="shared" si="86"/>
        <v>2064590</v>
      </c>
      <c r="I143" s="89">
        <f t="shared" si="86"/>
        <v>2064590</v>
      </c>
      <c r="J143" s="89">
        <f t="shared" si="86"/>
        <v>0</v>
      </c>
      <c r="K143" s="90">
        <f t="shared" si="86"/>
        <v>2041391</v>
      </c>
    </row>
    <row r="144" spans="1:11" ht="19.5">
      <c r="A144" s="40" t="s">
        <v>276</v>
      </c>
      <c r="B144" s="41" t="s">
        <v>29</v>
      </c>
      <c r="C144" s="63"/>
      <c r="D144" s="94"/>
      <c r="E144" s="153">
        <v>10000</v>
      </c>
      <c r="F144" s="153">
        <v>10000</v>
      </c>
      <c r="G144" s="153">
        <v>0</v>
      </c>
      <c r="H144" s="153"/>
      <c r="I144" s="153">
        <f>G144</f>
        <v>0</v>
      </c>
      <c r="J144" s="156">
        <f t="shared" ref="J144:J153" si="87">G144-I144</f>
        <v>0</v>
      </c>
      <c r="K144" s="155">
        <v>0</v>
      </c>
    </row>
    <row r="145" spans="1:11" ht="19.5" hidden="1">
      <c r="A145" s="40" t="s">
        <v>30</v>
      </c>
      <c r="B145" s="41" t="s">
        <v>31</v>
      </c>
      <c r="C145" s="63"/>
      <c r="D145" s="94"/>
      <c r="E145" s="153"/>
      <c r="F145" s="153"/>
      <c r="G145" s="153"/>
      <c r="H145" s="153"/>
      <c r="I145" s="153"/>
      <c r="J145" s="153">
        <f t="shared" si="87"/>
        <v>0</v>
      </c>
      <c r="K145" s="155"/>
    </row>
    <row r="146" spans="1:11" ht="29.25" hidden="1">
      <c r="A146" s="40" t="s">
        <v>32</v>
      </c>
      <c r="B146" s="41" t="s">
        <v>33</v>
      </c>
      <c r="C146" s="63"/>
      <c r="D146" s="94"/>
      <c r="E146" s="153"/>
      <c r="F146" s="153"/>
      <c r="G146" s="153"/>
      <c r="H146" s="153"/>
      <c r="I146" s="153"/>
      <c r="J146" s="153">
        <f t="shared" si="87"/>
        <v>0</v>
      </c>
      <c r="K146" s="155"/>
    </row>
    <row r="147" spans="1:11" ht="19.5">
      <c r="A147" s="40" t="s">
        <v>34</v>
      </c>
      <c r="B147" s="41" t="s">
        <v>35</v>
      </c>
      <c r="C147" s="63"/>
      <c r="D147" s="94"/>
      <c r="E147" s="153">
        <v>2030000</v>
      </c>
      <c r="F147" s="153">
        <v>2120000</v>
      </c>
      <c r="G147" s="153">
        <v>2064590</v>
      </c>
      <c r="H147" s="153">
        <f>G147</f>
        <v>2064590</v>
      </c>
      <c r="I147" s="153">
        <v>2064590</v>
      </c>
      <c r="J147" s="156"/>
      <c r="K147" s="155">
        <v>2041391</v>
      </c>
    </row>
    <row r="148" spans="1:11" ht="15">
      <c r="A148" s="40" t="s">
        <v>36</v>
      </c>
      <c r="B148" s="41" t="s">
        <v>37</v>
      </c>
      <c r="C148" s="63"/>
      <c r="D148" s="94"/>
      <c r="E148" s="47"/>
      <c r="F148" s="47"/>
      <c r="G148" s="47"/>
      <c r="H148" s="153">
        <f>G148</f>
        <v>0</v>
      </c>
      <c r="I148" s="47"/>
      <c r="J148" s="47">
        <f t="shared" si="87"/>
        <v>0</v>
      </c>
      <c r="K148" s="98"/>
    </row>
    <row r="149" spans="1:11" ht="18">
      <c r="A149" s="32" t="s">
        <v>38</v>
      </c>
      <c r="B149" s="33" t="s">
        <v>39</v>
      </c>
      <c r="C149" s="62"/>
      <c r="D149" s="89"/>
      <c r="E149" s="100">
        <v>2653000</v>
      </c>
      <c r="F149" s="100">
        <v>2079000</v>
      </c>
      <c r="G149" s="100">
        <v>1985727</v>
      </c>
      <c r="H149" s="100">
        <f>G149</f>
        <v>1985727</v>
      </c>
      <c r="I149" s="100">
        <v>1985727</v>
      </c>
      <c r="J149" s="100">
        <f t="shared" si="87"/>
        <v>0</v>
      </c>
      <c r="K149" s="101">
        <v>1985624</v>
      </c>
    </row>
    <row r="150" spans="1:11" ht="27" hidden="1">
      <c r="A150" s="32" t="s">
        <v>40</v>
      </c>
      <c r="B150" s="33" t="s">
        <v>41</v>
      </c>
      <c r="C150" s="62"/>
      <c r="D150" s="89">
        <f>D151+D152+D153</f>
        <v>0</v>
      </c>
      <c r="E150" s="89">
        <f t="shared" ref="E150:K150" si="88">E151+E152+E153</f>
        <v>0</v>
      </c>
      <c r="F150" s="89">
        <f t="shared" si="88"/>
        <v>0</v>
      </c>
      <c r="G150" s="89">
        <f t="shared" si="88"/>
        <v>0</v>
      </c>
      <c r="H150" s="89">
        <f t="shared" si="88"/>
        <v>0</v>
      </c>
      <c r="I150" s="89">
        <f t="shared" si="88"/>
        <v>0</v>
      </c>
      <c r="J150" s="89">
        <f t="shared" si="87"/>
        <v>0</v>
      </c>
      <c r="K150" s="90">
        <f t="shared" si="88"/>
        <v>0</v>
      </c>
    </row>
    <row r="151" spans="1:11" ht="29.25" hidden="1">
      <c r="A151" s="40" t="s">
        <v>44</v>
      </c>
      <c r="B151" s="41" t="s">
        <v>43</v>
      </c>
      <c r="C151" s="63"/>
      <c r="D151" s="94"/>
      <c r="E151" s="47"/>
      <c r="F151" s="47"/>
      <c r="G151" s="47"/>
      <c r="H151" s="47"/>
      <c r="I151" s="47"/>
      <c r="J151" s="47">
        <f t="shared" si="87"/>
        <v>0</v>
      </c>
      <c r="K151" s="98"/>
    </row>
    <row r="152" spans="1:11" ht="29.25" hidden="1">
      <c r="A152" s="40" t="s">
        <v>45</v>
      </c>
      <c r="B152" s="41" t="s">
        <v>46</v>
      </c>
      <c r="C152" s="63"/>
      <c r="D152" s="94"/>
      <c r="E152" s="47"/>
      <c r="F152" s="47"/>
      <c r="G152" s="47"/>
      <c r="H152" s="94"/>
      <c r="I152" s="47"/>
      <c r="J152" s="47">
        <f t="shared" si="87"/>
        <v>0</v>
      </c>
      <c r="K152" s="98"/>
    </row>
    <row r="153" spans="1:11" ht="19.5" hidden="1">
      <c r="A153" s="40" t="s">
        <v>47</v>
      </c>
      <c r="B153" s="50" t="s">
        <v>48</v>
      </c>
      <c r="C153" s="102"/>
      <c r="D153" s="94"/>
      <c r="E153" s="47"/>
      <c r="F153" s="47"/>
      <c r="G153" s="47"/>
      <c r="H153" s="94"/>
      <c r="I153" s="47"/>
      <c r="J153" s="47">
        <f t="shared" si="87"/>
        <v>0</v>
      </c>
      <c r="K153" s="98"/>
    </row>
    <row r="154" spans="1:11" ht="18">
      <c r="A154" s="28" t="s">
        <v>49</v>
      </c>
      <c r="B154" s="29" t="s">
        <v>50</v>
      </c>
      <c r="C154" s="64"/>
      <c r="D154" s="87">
        <f>D155+D157</f>
        <v>0</v>
      </c>
      <c r="E154" s="87">
        <f t="shared" ref="E154:K154" si="89">E155+E157</f>
        <v>9118700</v>
      </c>
      <c r="F154" s="87">
        <f t="shared" si="89"/>
        <v>9432700</v>
      </c>
      <c r="G154" s="87">
        <f t="shared" si="89"/>
        <v>9212435</v>
      </c>
      <c r="H154" s="87">
        <f t="shared" si="89"/>
        <v>9212435</v>
      </c>
      <c r="I154" s="87">
        <f t="shared" si="89"/>
        <v>9212435</v>
      </c>
      <c r="J154" s="87">
        <f t="shared" si="89"/>
        <v>0</v>
      </c>
      <c r="K154" s="103">
        <f t="shared" si="89"/>
        <v>9298637</v>
      </c>
    </row>
    <row r="155" spans="1:11" ht="15.75">
      <c r="A155" s="32" t="s">
        <v>51</v>
      </c>
      <c r="B155" s="33" t="s">
        <v>52</v>
      </c>
      <c r="C155" s="62"/>
      <c r="D155" s="89">
        <f>D156</f>
        <v>0</v>
      </c>
      <c r="E155" s="89">
        <f t="shared" ref="E155:K155" si="90">E156</f>
        <v>0</v>
      </c>
      <c r="F155" s="89">
        <f t="shared" si="90"/>
        <v>0</v>
      </c>
      <c r="G155" s="89">
        <f t="shared" si="90"/>
        <v>0</v>
      </c>
      <c r="H155" s="89">
        <f t="shared" si="90"/>
        <v>0</v>
      </c>
      <c r="I155" s="89">
        <f t="shared" si="90"/>
        <v>0</v>
      </c>
      <c r="J155" s="89">
        <f t="shared" si="90"/>
        <v>0</v>
      </c>
      <c r="K155" s="90">
        <f t="shared" si="90"/>
        <v>0</v>
      </c>
    </row>
    <row r="156" spans="1:11" ht="15">
      <c r="A156" s="40" t="s">
        <v>277</v>
      </c>
      <c r="B156" s="41" t="s">
        <v>54</v>
      </c>
      <c r="C156" s="63"/>
      <c r="D156" s="94"/>
      <c r="E156" s="47"/>
      <c r="F156" s="47"/>
      <c r="G156" s="47"/>
      <c r="H156" s="47"/>
      <c r="I156" s="47"/>
      <c r="J156" s="47">
        <f>G156-I156</f>
        <v>0</v>
      </c>
      <c r="K156" s="98"/>
    </row>
    <row r="157" spans="1:11" ht="18">
      <c r="A157" s="32" t="s">
        <v>278</v>
      </c>
      <c r="B157" s="33" t="s">
        <v>56</v>
      </c>
      <c r="C157" s="62"/>
      <c r="D157" s="89">
        <f>D158+D160+D161</f>
        <v>0</v>
      </c>
      <c r="E157" s="89">
        <f t="shared" ref="E157:K157" si="91">E158+E160+E161</f>
        <v>9118700</v>
      </c>
      <c r="F157" s="89">
        <f t="shared" si="91"/>
        <v>9432700</v>
      </c>
      <c r="G157" s="89">
        <f t="shared" si="91"/>
        <v>9212435</v>
      </c>
      <c r="H157" s="89">
        <f t="shared" si="91"/>
        <v>9212435</v>
      </c>
      <c r="I157" s="89">
        <f t="shared" si="91"/>
        <v>9212435</v>
      </c>
      <c r="J157" s="89">
        <f>J158+J160+J161</f>
        <v>0</v>
      </c>
      <c r="K157" s="90">
        <f t="shared" si="91"/>
        <v>9298637</v>
      </c>
    </row>
    <row r="158" spans="1:11" ht="15">
      <c r="A158" s="51" t="s">
        <v>57</v>
      </c>
      <c r="B158" s="37" t="s">
        <v>58</v>
      </c>
      <c r="C158" s="91"/>
      <c r="D158" s="92">
        <f>D159</f>
        <v>0</v>
      </c>
      <c r="E158" s="92">
        <f t="shared" ref="E158:K158" si="92">E159</f>
        <v>9076700</v>
      </c>
      <c r="F158" s="92">
        <f t="shared" si="92"/>
        <v>9390700</v>
      </c>
      <c r="G158" s="92">
        <f t="shared" si="92"/>
        <v>9178864</v>
      </c>
      <c r="H158" s="92">
        <f t="shared" si="92"/>
        <v>9178864</v>
      </c>
      <c r="I158" s="92">
        <f t="shared" si="92"/>
        <v>9178864</v>
      </c>
      <c r="J158" s="92">
        <f t="shared" si="92"/>
        <v>0</v>
      </c>
      <c r="K158" s="93">
        <f t="shared" si="92"/>
        <v>9265066</v>
      </c>
    </row>
    <row r="159" spans="1:11" ht="15">
      <c r="A159" s="40" t="s">
        <v>59</v>
      </c>
      <c r="B159" s="41" t="s">
        <v>60</v>
      </c>
      <c r="C159" s="63"/>
      <c r="D159" s="94"/>
      <c r="E159" s="153">
        <v>9076700</v>
      </c>
      <c r="F159" s="153">
        <v>9390700</v>
      </c>
      <c r="G159" s="153">
        <f>9245597-66733</f>
        <v>9178864</v>
      </c>
      <c r="H159" s="153">
        <f>G159</f>
        <v>9178864</v>
      </c>
      <c r="I159" s="153">
        <f>9245597-66733</f>
        <v>9178864</v>
      </c>
      <c r="J159" s="156">
        <f>G159-I159</f>
        <v>0</v>
      </c>
      <c r="K159" s="155">
        <v>9265066</v>
      </c>
    </row>
    <row r="160" spans="1:11" ht="19.5">
      <c r="A160" s="40" t="s">
        <v>61</v>
      </c>
      <c r="B160" s="41" t="s">
        <v>62</v>
      </c>
      <c r="C160" s="63"/>
      <c r="D160" s="94"/>
      <c r="E160" s="153">
        <v>42000</v>
      </c>
      <c r="F160" s="153">
        <v>42000</v>
      </c>
      <c r="G160" s="153">
        <v>33571</v>
      </c>
      <c r="H160" s="153">
        <f>G160</f>
        <v>33571</v>
      </c>
      <c r="I160" s="153">
        <v>33571</v>
      </c>
      <c r="J160" s="156">
        <f>G160-I160</f>
        <v>0</v>
      </c>
      <c r="K160" s="155">
        <v>33571</v>
      </c>
    </row>
    <row r="161" spans="1:11" ht="19.5">
      <c r="A161" s="40" t="s">
        <v>63</v>
      </c>
      <c r="B161" s="41" t="s">
        <v>64</v>
      </c>
      <c r="C161" s="63"/>
      <c r="D161" s="94"/>
      <c r="E161" s="47"/>
      <c r="F161" s="47"/>
      <c r="G161" s="47"/>
      <c r="H161" s="47"/>
      <c r="I161" s="47"/>
      <c r="J161" s="47">
        <f>G161-I161</f>
        <v>0</v>
      </c>
      <c r="K161" s="98"/>
    </row>
    <row r="162" spans="1:11" ht="27">
      <c r="A162" s="28" t="s">
        <v>65</v>
      </c>
      <c r="B162" s="29" t="s">
        <v>66</v>
      </c>
      <c r="C162" s="64"/>
      <c r="D162" s="87">
        <f t="shared" ref="D162:K162" si="93">D163+D178+D185+D202</f>
        <v>0</v>
      </c>
      <c r="E162" s="87">
        <f t="shared" si="93"/>
        <v>102005700</v>
      </c>
      <c r="F162" s="87">
        <f t="shared" si="93"/>
        <v>111324220</v>
      </c>
      <c r="G162" s="87">
        <f t="shared" si="93"/>
        <v>108290903</v>
      </c>
      <c r="H162" s="87">
        <f t="shared" si="93"/>
        <v>108290903</v>
      </c>
      <c r="I162" s="87">
        <f t="shared" si="93"/>
        <v>108290903</v>
      </c>
      <c r="J162" s="87">
        <f t="shared" si="93"/>
        <v>0</v>
      </c>
      <c r="K162" s="103">
        <f t="shared" si="93"/>
        <v>107291084</v>
      </c>
    </row>
    <row r="163" spans="1:11" ht="27">
      <c r="A163" s="32" t="s">
        <v>67</v>
      </c>
      <c r="B163" s="33" t="s">
        <v>68</v>
      </c>
      <c r="C163" s="62"/>
      <c r="D163" s="89">
        <f>D164+D167+D171+D172+D174+D177</f>
        <v>0</v>
      </c>
      <c r="E163" s="89">
        <f>E164+E167+E171+E172+E174+E177</f>
        <v>21752000</v>
      </c>
      <c r="F163" s="89">
        <f t="shared" ref="F163:K163" si="94">F164+F167+F171+F172+F174+F177</f>
        <v>26222800</v>
      </c>
      <c r="G163" s="89">
        <f t="shared" si="94"/>
        <v>25253641</v>
      </c>
      <c r="H163" s="89">
        <f t="shared" si="94"/>
        <v>25253641</v>
      </c>
      <c r="I163" s="89">
        <f t="shared" si="94"/>
        <v>25253641</v>
      </c>
      <c r="J163" s="89">
        <f>J164+J167+J171+J172+J174+J177</f>
        <v>0</v>
      </c>
      <c r="K163" s="90">
        <f t="shared" si="94"/>
        <v>23817913</v>
      </c>
    </row>
    <row r="164" spans="1:11" ht="18">
      <c r="A164" s="51" t="s">
        <v>279</v>
      </c>
      <c r="B164" s="37" t="s">
        <v>70</v>
      </c>
      <c r="C164" s="91"/>
      <c r="D164" s="92">
        <f>D165+D166</f>
        <v>0</v>
      </c>
      <c r="E164" s="92">
        <f t="shared" ref="E164:K164" si="95">E165+E166</f>
        <v>3285587</v>
      </c>
      <c r="F164" s="92">
        <f t="shared" si="95"/>
        <v>4984688</v>
      </c>
      <c r="G164" s="92">
        <f t="shared" si="95"/>
        <v>4953363</v>
      </c>
      <c r="H164" s="92">
        <f t="shared" si="95"/>
        <v>4953363</v>
      </c>
      <c r="I164" s="92">
        <f t="shared" si="95"/>
        <v>4953363</v>
      </c>
      <c r="J164" s="92">
        <f>J165+J166</f>
        <v>0</v>
      </c>
      <c r="K164" s="93">
        <f t="shared" si="95"/>
        <v>4939345</v>
      </c>
    </row>
    <row r="165" spans="1:11" ht="25.5" customHeight="1">
      <c r="A165" s="40" t="s">
        <v>71</v>
      </c>
      <c r="B165" s="41" t="s">
        <v>72</v>
      </c>
      <c r="C165" s="63"/>
      <c r="D165" s="94"/>
      <c r="E165" s="153">
        <f>'[1]13+verif'!E164</f>
        <v>2729467</v>
      </c>
      <c r="F165" s="153">
        <f>'[1]13+verif'!F164</f>
        <v>4128800</v>
      </c>
      <c r="G165" s="153">
        <f>'[1]13+verif'!G164</f>
        <v>4097593</v>
      </c>
      <c r="H165" s="153">
        <f>'[1]13+verif'!H164</f>
        <v>4097593</v>
      </c>
      <c r="I165" s="153">
        <f>'[1]13+verif'!I164</f>
        <v>4097593</v>
      </c>
      <c r="J165" s="153">
        <f>'[1]13+verif'!J164</f>
        <v>0</v>
      </c>
      <c r="K165" s="153">
        <f>'[1]13+verif'!K164</f>
        <v>4117153</v>
      </c>
    </row>
    <row r="166" spans="1:11" ht="15">
      <c r="A166" s="40" t="s">
        <v>73</v>
      </c>
      <c r="B166" s="41" t="s">
        <v>74</v>
      </c>
      <c r="C166" s="63"/>
      <c r="D166" s="94"/>
      <c r="E166" s="153">
        <f>'[1]13+verif'!E165</f>
        <v>556120</v>
      </c>
      <c r="F166" s="153">
        <f>'[1]13+verif'!F165</f>
        <v>855888</v>
      </c>
      <c r="G166" s="153">
        <f>'[1]13+verif'!G165</f>
        <v>855770</v>
      </c>
      <c r="H166" s="153">
        <f>'[1]13+verif'!H165</f>
        <v>855770</v>
      </c>
      <c r="I166" s="153">
        <f>'[1]13+verif'!I165</f>
        <v>855770</v>
      </c>
      <c r="J166" s="153">
        <f>'[1]13+verif'!J165</f>
        <v>0</v>
      </c>
      <c r="K166" s="153">
        <f>'[1]13+verif'!K165</f>
        <v>822192</v>
      </c>
    </row>
    <row r="167" spans="1:11" ht="18">
      <c r="A167" s="51" t="s">
        <v>280</v>
      </c>
      <c r="B167" s="37" t="s">
        <v>76</v>
      </c>
      <c r="C167" s="91"/>
      <c r="D167" s="92">
        <f>D168+D169+D170</f>
        <v>0</v>
      </c>
      <c r="E167" s="104">
        <f>'[1]13+verif'!E166</f>
        <v>18280763</v>
      </c>
      <c r="F167" s="104">
        <f>'[1]13+verif'!F166</f>
        <v>21047462</v>
      </c>
      <c r="G167" s="104">
        <f>'[1]13+verif'!G166</f>
        <v>20114078</v>
      </c>
      <c r="H167" s="104">
        <f>'[1]13+verif'!H166</f>
        <v>20114078</v>
      </c>
      <c r="I167" s="104">
        <f>'[1]13+verif'!I166</f>
        <v>20114078</v>
      </c>
      <c r="J167" s="104">
        <f>'[1]13+verif'!J166</f>
        <v>0</v>
      </c>
      <c r="K167" s="104">
        <f>'[1]13+verif'!K166</f>
        <v>18690268</v>
      </c>
    </row>
    <row r="168" spans="1:11" ht="15">
      <c r="A168" s="40" t="s">
        <v>281</v>
      </c>
      <c r="B168" s="41" t="s">
        <v>78</v>
      </c>
      <c r="C168" s="63"/>
      <c r="D168" s="94"/>
      <c r="E168" s="153">
        <f>'[1]13+verif'!E167</f>
        <v>5237233</v>
      </c>
      <c r="F168" s="153">
        <f>'[1]13+verif'!F167</f>
        <v>6873067</v>
      </c>
      <c r="G168" s="153">
        <f>'[1]13+verif'!G167</f>
        <v>6622793</v>
      </c>
      <c r="H168" s="153">
        <f>'[1]13+verif'!H167</f>
        <v>6622793</v>
      </c>
      <c r="I168" s="153">
        <f>'[1]13+verif'!I167</f>
        <v>6622793</v>
      </c>
      <c r="J168" s="153">
        <f>'[1]13+verif'!J167</f>
        <v>0</v>
      </c>
      <c r="K168" s="153">
        <f>'[1]13+verif'!K167</f>
        <v>5785746</v>
      </c>
    </row>
    <row r="169" spans="1:11" ht="15">
      <c r="A169" s="40" t="s">
        <v>79</v>
      </c>
      <c r="B169" s="41" t="s">
        <v>80</v>
      </c>
      <c r="C169" s="63"/>
      <c r="D169" s="94"/>
      <c r="E169" s="153">
        <f>'[1]13+verif'!E168</f>
        <v>13043530</v>
      </c>
      <c r="F169" s="153">
        <f>'[1]13+verif'!F168</f>
        <v>14174395</v>
      </c>
      <c r="G169" s="153">
        <f>'[1]13+verif'!G168</f>
        <v>13491285</v>
      </c>
      <c r="H169" s="153">
        <f>'[1]13+verif'!H168</f>
        <v>13491285</v>
      </c>
      <c r="I169" s="153">
        <f>'[1]13+verif'!I168</f>
        <v>13491285</v>
      </c>
      <c r="J169" s="153">
        <f>'[1]13+verif'!J168</f>
        <v>0</v>
      </c>
      <c r="K169" s="153">
        <f>'[1]13+verif'!K168</f>
        <v>12904522</v>
      </c>
    </row>
    <row r="170" spans="1:11" ht="15">
      <c r="A170" s="40" t="s">
        <v>81</v>
      </c>
      <c r="B170" s="41" t="s">
        <v>82</v>
      </c>
      <c r="C170" s="63"/>
      <c r="D170" s="94"/>
      <c r="E170" s="153">
        <f>'[1]13+verif'!E169</f>
        <v>0</v>
      </c>
      <c r="F170" s="153">
        <f>'[1]13+verif'!F169</f>
        <v>0</v>
      </c>
      <c r="G170" s="153">
        <f>'[1]13+verif'!G169</f>
        <v>0</v>
      </c>
      <c r="H170" s="153">
        <f>'[1]13+verif'!H169</f>
        <v>0</v>
      </c>
      <c r="I170" s="153">
        <f>'[1]13+verif'!I169</f>
        <v>0</v>
      </c>
      <c r="J170" s="153">
        <f>'[1]13+verif'!J169</f>
        <v>0</v>
      </c>
      <c r="K170" s="153">
        <f>'[1]13+verif'!K169</f>
        <v>0</v>
      </c>
    </row>
    <row r="171" spans="1:11" ht="15" hidden="1">
      <c r="A171" s="40" t="s">
        <v>83</v>
      </c>
      <c r="B171" s="41" t="s">
        <v>84</v>
      </c>
      <c r="C171" s="63"/>
      <c r="D171" s="94"/>
      <c r="E171" s="153">
        <f>'[1]13+verif'!E170</f>
        <v>0</v>
      </c>
      <c r="F171" s="153">
        <f>'[1]13+verif'!F170</f>
        <v>0</v>
      </c>
      <c r="G171" s="153">
        <f>'[1]13+verif'!G170</f>
        <v>0</v>
      </c>
      <c r="H171" s="153">
        <f>'[1]13+verif'!H170</f>
        <v>0</v>
      </c>
      <c r="I171" s="153">
        <f>'[1]13+verif'!I170</f>
        <v>0</v>
      </c>
      <c r="J171" s="153">
        <f>'[1]13+verif'!J170</f>
        <v>0</v>
      </c>
      <c r="K171" s="153">
        <f>'[1]13+verif'!K170</f>
        <v>0</v>
      </c>
    </row>
    <row r="172" spans="1:11" ht="18" hidden="1">
      <c r="A172" s="51" t="s">
        <v>282</v>
      </c>
      <c r="B172" s="37" t="s">
        <v>86</v>
      </c>
      <c r="C172" s="91"/>
      <c r="D172" s="92">
        <f>D173</f>
        <v>0</v>
      </c>
      <c r="E172" s="153">
        <f>'[1]13+verif'!E171</f>
        <v>0</v>
      </c>
      <c r="F172" s="153">
        <f>'[1]13+verif'!F171</f>
        <v>0</v>
      </c>
      <c r="G172" s="153">
        <f>'[1]13+verif'!G171</f>
        <v>0</v>
      </c>
      <c r="H172" s="153">
        <f>'[1]13+verif'!H171</f>
        <v>0</v>
      </c>
      <c r="I172" s="153">
        <f>'[1]13+verif'!I171</f>
        <v>0</v>
      </c>
      <c r="J172" s="153">
        <f>'[1]13+verif'!J171</f>
        <v>0</v>
      </c>
      <c r="K172" s="153">
        <f>'[1]13+verif'!K171</f>
        <v>0</v>
      </c>
    </row>
    <row r="173" spans="1:11" ht="15" hidden="1">
      <c r="A173" s="40" t="s">
        <v>87</v>
      </c>
      <c r="B173" s="41" t="s">
        <v>88</v>
      </c>
      <c r="C173" s="63"/>
      <c r="D173" s="94"/>
      <c r="E173" s="153">
        <f>'[1]13+verif'!E172</f>
        <v>0</v>
      </c>
      <c r="F173" s="153">
        <f>'[1]13+verif'!F172</f>
        <v>0</v>
      </c>
      <c r="G173" s="153">
        <f>'[1]13+verif'!G172</f>
        <v>0</v>
      </c>
      <c r="H173" s="153">
        <f>'[1]13+verif'!H172</f>
        <v>0</v>
      </c>
      <c r="I173" s="153">
        <f>'[1]13+verif'!I172</f>
        <v>0</v>
      </c>
      <c r="J173" s="153">
        <f>'[1]13+verif'!J172</f>
        <v>0</v>
      </c>
      <c r="K173" s="153">
        <f>'[1]13+verif'!K172</f>
        <v>0</v>
      </c>
    </row>
    <row r="174" spans="1:11" ht="18" hidden="1">
      <c r="A174" s="51" t="s">
        <v>283</v>
      </c>
      <c r="B174" s="37" t="s">
        <v>90</v>
      </c>
      <c r="C174" s="91"/>
      <c r="D174" s="92">
        <f>D175+D176</f>
        <v>0</v>
      </c>
      <c r="E174" s="153">
        <f>'[1]13+verif'!E173</f>
        <v>0</v>
      </c>
      <c r="F174" s="153">
        <f>'[1]13+verif'!F173</f>
        <v>0</v>
      </c>
      <c r="G174" s="153">
        <f>'[1]13+verif'!G173</f>
        <v>0</v>
      </c>
      <c r="H174" s="153">
        <f>'[1]13+verif'!H173</f>
        <v>0</v>
      </c>
      <c r="I174" s="153">
        <f>'[1]13+verif'!I173</f>
        <v>0</v>
      </c>
      <c r="J174" s="153">
        <f>'[1]13+verif'!J173</f>
        <v>0</v>
      </c>
      <c r="K174" s="153">
        <f>'[1]13+verif'!K173</f>
        <v>0</v>
      </c>
    </row>
    <row r="175" spans="1:11" ht="15" hidden="1">
      <c r="A175" s="40" t="s">
        <v>91</v>
      </c>
      <c r="B175" s="41" t="s">
        <v>92</v>
      </c>
      <c r="C175" s="63"/>
      <c r="D175" s="94"/>
      <c r="E175" s="153">
        <f>'[1]13+verif'!E174</f>
        <v>0</v>
      </c>
      <c r="F175" s="153">
        <f>'[1]13+verif'!F174</f>
        <v>0</v>
      </c>
      <c r="G175" s="153">
        <f>'[1]13+verif'!G174</f>
        <v>0</v>
      </c>
      <c r="H175" s="153">
        <f>'[1]13+verif'!H174</f>
        <v>0</v>
      </c>
      <c r="I175" s="153">
        <f>'[1]13+verif'!I174</f>
        <v>0</v>
      </c>
      <c r="J175" s="153">
        <f>'[1]13+verif'!J174</f>
        <v>0</v>
      </c>
      <c r="K175" s="153">
        <f>'[1]13+verif'!K174</f>
        <v>0</v>
      </c>
    </row>
    <row r="176" spans="1:11" ht="15">
      <c r="A176" s="40" t="s">
        <v>93</v>
      </c>
      <c r="B176" s="41" t="s">
        <v>94</v>
      </c>
      <c r="C176" s="63"/>
      <c r="D176" s="94"/>
      <c r="E176" s="153">
        <f>'[1]13+verif'!E175</f>
        <v>0</v>
      </c>
      <c r="F176" s="153">
        <f>'[1]13+verif'!F175</f>
        <v>0</v>
      </c>
      <c r="G176" s="153">
        <f>'[1]13+verif'!G175</f>
        <v>0</v>
      </c>
      <c r="H176" s="153">
        <f>'[1]13+verif'!H175</f>
        <v>0</v>
      </c>
      <c r="I176" s="153">
        <f>'[1]13+verif'!I175</f>
        <v>0</v>
      </c>
      <c r="J176" s="153">
        <f>'[1]13+verif'!J175</f>
        <v>0</v>
      </c>
      <c r="K176" s="153">
        <f>'[1]13+verif'!K175</f>
        <v>0</v>
      </c>
    </row>
    <row r="177" spans="1:11" ht="15">
      <c r="A177" s="40" t="s">
        <v>95</v>
      </c>
      <c r="B177" s="41" t="s">
        <v>96</v>
      </c>
      <c r="C177" s="63"/>
      <c r="D177" s="94"/>
      <c r="E177" s="153">
        <v>185650</v>
      </c>
      <c r="F177" s="153">
        <f>'[1]13+verif'!F176</f>
        <v>190650</v>
      </c>
      <c r="G177" s="153">
        <f>'[1]13+verif'!G176</f>
        <v>186200</v>
      </c>
      <c r="H177" s="153">
        <f>'[1]13+verif'!H176</f>
        <v>186200</v>
      </c>
      <c r="I177" s="153">
        <f>'[1]13+verif'!I176</f>
        <v>186200</v>
      </c>
      <c r="J177" s="153">
        <f>'[1]13+verif'!J176</f>
        <v>0</v>
      </c>
      <c r="K177" s="153">
        <f>'[1]13+verif'!K176</f>
        <v>188300</v>
      </c>
    </row>
    <row r="178" spans="1:11" ht="15.75">
      <c r="A178" s="32" t="s">
        <v>97</v>
      </c>
      <c r="B178" s="33" t="s">
        <v>98</v>
      </c>
      <c r="C178" s="62"/>
      <c r="D178" s="89">
        <f>D179+D182+D183</f>
        <v>0</v>
      </c>
      <c r="E178" s="89">
        <f t="shared" ref="E178:K178" si="96">E179+E182+E183</f>
        <v>8261600</v>
      </c>
      <c r="F178" s="89">
        <f t="shared" si="96"/>
        <v>8644000</v>
      </c>
      <c r="G178" s="89">
        <f t="shared" si="96"/>
        <v>7484274</v>
      </c>
      <c r="H178" s="89">
        <f t="shared" si="96"/>
        <v>7484274</v>
      </c>
      <c r="I178" s="89">
        <f t="shared" si="96"/>
        <v>7484274</v>
      </c>
      <c r="J178" s="89">
        <f>J179+J182+J183</f>
        <v>0</v>
      </c>
      <c r="K178" s="90">
        <f t="shared" si="96"/>
        <v>7887118</v>
      </c>
    </row>
    <row r="179" spans="1:11" ht="18">
      <c r="A179" s="51" t="s">
        <v>99</v>
      </c>
      <c r="B179" s="37" t="s">
        <v>100</v>
      </c>
      <c r="C179" s="91"/>
      <c r="D179" s="92">
        <f>D180+D181</f>
        <v>0</v>
      </c>
      <c r="E179" s="92">
        <f t="shared" ref="E179:K179" si="97">E180+E181</f>
        <v>0</v>
      </c>
      <c r="F179" s="92">
        <f t="shared" si="97"/>
        <v>0</v>
      </c>
      <c r="G179" s="92">
        <f t="shared" si="97"/>
        <v>0</v>
      </c>
      <c r="H179" s="92">
        <f t="shared" si="97"/>
        <v>0</v>
      </c>
      <c r="I179" s="92">
        <f t="shared" si="97"/>
        <v>0</v>
      </c>
      <c r="J179" s="92">
        <f>J180+J181</f>
        <v>0</v>
      </c>
      <c r="K179" s="93">
        <f t="shared" si="97"/>
        <v>0</v>
      </c>
    </row>
    <row r="180" spans="1:11" ht="15">
      <c r="A180" s="40" t="s">
        <v>101</v>
      </c>
      <c r="B180" s="41" t="s">
        <v>102</v>
      </c>
      <c r="C180" s="63"/>
      <c r="D180" s="94"/>
      <c r="E180" s="47"/>
      <c r="F180" s="105"/>
      <c r="G180" s="47"/>
      <c r="H180" s="74"/>
      <c r="I180" s="74"/>
      <c r="J180" s="74">
        <f>G180-I180</f>
        <v>0</v>
      </c>
      <c r="K180" s="98"/>
    </row>
    <row r="181" spans="1:11" ht="15">
      <c r="A181" s="40" t="s">
        <v>103</v>
      </c>
      <c r="B181" s="50" t="s">
        <v>104</v>
      </c>
      <c r="C181" s="102"/>
      <c r="D181" s="94"/>
      <c r="E181" s="47"/>
      <c r="F181" s="47"/>
      <c r="G181" s="47"/>
      <c r="H181" s="74"/>
      <c r="I181" s="74"/>
      <c r="J181" s="74">
        <f>G181-I181</f>
        <v>0</v>
      </c>
      <c r="K181" s="98"/>
    </row>
    <row r="182" spans="1:11" ht="15">
      <c r="A182" s="40" t="s">
        <v>105</v>
      </c>
      <c r="B182" s="50" t="s">
        <v>106</v>
      </c>
      <c r="C182" s="102"/>
      <c r="D182" s="94"/>
      <c r="E182" s="153">
        <v>3550000</v>
      </c>
      <c r="F182" s="153">
        <v>3600000</v>
      </c>
      <c r="G182" s="153">
        <f>2608024-2</f>
        <v>2608022</v>
      </c>
      <c r="H182" s="160">
        <f>G182</f>
        <v>2608022</v>
      </c>
      <c r="I182" s="160">
        <f>2608024-2</f>
        <v>2608022</v>
      </c>
      <c r="J182" s="160">
        <f>G182-I182</f>
        <v>0</v>
      </c>
      <c r="K182" s="155">
        <v>3055298</v>
      </c>
    </row>
    <row r="183" spans="1:11" ht="18">
      <c r="A183" s="36" t="s">
        <v>107</v>
      </c>
      <c r="B183" s="37" t="s">
        <v>108</v>
      </c>
      <c r="C183" s="91"/>
      <c r="D183" s="92">
        <f>D184</f>
        <v>0</v>
      </c>
      <c r="E183" s="92">
        <f t="shared" ref="E183:K183" si="98">E184</f>
        <v>4711600</v>
      </c>
      <c r="F183" s="92">
        <f t="shared" si="98"/>
        <v>5044000</v>
      </c>
      <c r="G183" s="92">
        <f t="shared" si="98"/>
        <v>4876252</v>
      </c>
      <c r="H183" s="92">
        <f t="shared" si="98"/>
        <v>4876252</v>
      </c>
      <c r="I183" s="92">
        <f t="shared" si="98"/>
        <v>4876252</v>
      </c>
      <c r="J183" s="92">
        <f t="shared" si="98"/>
        <v>0</v>
      </c>
      <c r="K183" s="93">
        <f t="shared" si="98"/>
        <v>4831820</v>
      </c>
    </row>
    <row r="184" spans="1:11" ht="15">
      <c r="A184" s="40" t="s">
        <v>109</v>
      </c>
      <c r="B184" s="41" t="s">
        <v>110</v>
      </c>
      <c r="C184" s="63"/>
      <c r="D184" s="94"/>
      <c r="E184" s="153">
        <v>4711600</v>
      </c>
      <c r="F184" s="153">
        <v>5044000</v>
      </c>
      <c r="G184" s="153">
        <v>4876252</v>
      </c>
      <c r="H184" s="153">
        <f>G184</f>
        <v>4876252</v>
      </c>
      <c r="I184" s="153">
        <v>4876252</v>
      </c>
      <c r="J184" s="153"/>
      <c r="K184" s="161">
        <v>4831820</v>
      </c>
    </row>
    <row r="185" spans="1:11" ht="18">
      <c r="A185" s="32" t="s">
        <v>284</v>
      </c>
      <c r="B185" s="33" t="s">
        <v>112</v>
      </c>
      <c r="C185" s="62"/>
      <c r="D185" s="89">
        <f>D186+D196+D200+D201</f>
        <v>0</v>
      </c>
      <c r="E185" s="89">
        <f>E186+E196+E200+E201</f>
        <v>30030000</v>
      </c>
      <c r="F185" s="89">
        <f t="shared" ref="F185:K185" si="99">F186+F196+F200+F201</f>
        <v>33184000</v>
      </c>
      <c r="G185" s="89">
        <f t="shared" si="99"/>
        <v>32917061</v>
      </c>
      <c r="H185" s="89">
        <f t="shared" si="99"/>
        <v>32917061</v>
      </c>
      <c r="I185" s="89">
        <f t="shared" si="99"/>
        <v>32917061</v>
      </c>
      <c r="J185" s="106">
        <f>J186+J196+J200+J201</f>
        <v>0</v>
      </c>
      <c r="K185" s="90">
        <f t="shared" si="99"/>
        <v>32936964</v>
      </c>
    </row>
    <row r="186" spans="1:11" ht="18">
      <c r="A186" s="51" t="s">
        <v>113</v>
      </c>
      <c r="B186" s="37" t="s">
        <v>114</v>
      </c>
      <c r="C186" s="91"/>
      <c r="D186" s="92">
        <f t="shared" ref="D186:K186" si="100">D187+D188+D189+D190+D191+D192+D193+D194+D195</f>
        <v>0</v>
      </c>
      <c r="E186" s="92">
        <f>E187+E188+E189+E190+E191+E192+E193+E194+E195</f>
        <v>17730000</v>
      </c>
      <c r="F186" s="92">
        <f t="shared" si="100"/>
        <v>18674000</v>
      </c>
      <c r="G186" s="92">
        <f>G187+G188+G189+G190+G191+G192+G193+G194+G195</f>
        <v>18534989</v>
      </c>
      <c r="H186" s="92">
        <f t="shared" si="100"/>
        <v>18534989</v>
      </c>
      <c r="I186" s="92">
        <f t="shared" si="100"/>
        <v>18534989</v>
      </c>
      <c r="J186" s="107">
        <f>J187+J188+J189+J190+J191+J192+J193+J194+J195</f>
        <v>0</v>
      </c>
      <c r="K186" s="93">
        <f t="shared" si="100"/>
        <v>18554892</v>
      </c>
    </row>
    <row r="187" spans="1:11" ht="19.5">
      <c r="A187" s="40" t="s">
        <v>285</v>
      </c>
      <c r="B187" s="41" t="s">
        <v>116</v>
      </c>
      <c r="C187" s="63"/>
      <c r="D187" s="94"/>
      <c r="E187" s="153"/>
      <c r="F187" s="153">
        <v>234000</v>
      </c>
      <c r="G187" s="153">
        <v>234000</v>
      </c>
      <c r="H187" s="160">
        <v>234000</v>
      </c>
      <c r="I187" s="160">
        <v>234000</v>
      </c>
      <c r="J187" s="154">
        <f t="shared" ref="J187:J195" si="101">G187-I187</f>
        <v>0</v>
      </c>
      <c r="K187" s="155">
        <v>234000</v>
      </c>
    </row>
    <row r="188" spans="1:11" ht="15">
      <c r="A188" s="40" t="s">
        <v>117</v>
      </c>
      <c r="B188" s="41" t="s">
        <v>118</v>
      </c>
      <c r="C188" s="63"/>
      <c r="D188" s="94"/>
      <c r="E188" s="153"/>
      <c r="F188" s="153"/>
      <c r="G188" s="153"/>
      <c r="H188" s="160"/>
      <c r="I188" s="160"/>
      <c r="J188" s="154">
        <f t="shared" si="101"/>
        <v>0</v>
      </c>
      <c r="K188" s="155"/>
    </row>
    <row r="189" spans="1:11" ht="19.5">
      <c r="A189" s="40" t="s">
        <v>119</v>
      </c>
      <c r="B189" s="41" t="s">
        <v>120</v>
      </c>
      <c r="C189" s="63"/>
      <c r="D189" s="94"/>
      <c r="E189" s="153">
        <v>14400000</v>
      </c>
      <c r="F189" s="153">
        <v>14400000</v>
      </c>
      <c r="G189" s="153">
        <v>14356953</v>
      </c>
      <c r="H189" s="153">
        <f>G189</f>
        <v>14356953</v>
      </c>
      <c r="I189" s="153">
        <v>14356953</v>
      </c>
      <c r="J189" s="154">
        <f t="shared" si="101"/>
        <v>0</v>
      </c>
      <c r="K189" s="155">
        <v>14376856</v>
      </c>
    </row>
    <row r="190" spans="1:11" ht="15">
      <c r="A190" s="40" t="s">
        <v>121</v>
      </c>
      <c r="B190" s="41" t="s">
        <v>122</v>
      </c>
      <c r="C190" s="63"/>
      <c r="D190" s="94"/>
      <c r="E190" s="153"/>
      <c r="F190" s="153"/>
      <c r="G190" s="153"/>
      <c r="H190" s="160"/>
      <c r="I190" s="160"/>
      <c r="J190" s="154">
        <f t="shared" si="101"/>
        <v>0</v>
      </c>
      <c r="K190" s="155"/>
    </row>
    <row r="191" spans="1:11" ht="15">
      <c r="A191" s="40" t="s">
        <v>123</v>
      </c>
      <c r="B191" s="41" t="s">
        <v>124</v>
      </c>
      <c r="C191" s="63"/>
      <c r="D191" s="94"/>
      <c r="E191" s="153">
        <v>3000000</v>
      </c>
      <c r="F191" s="153">
        <v>3800000</v>
      </c>
      <c r="G191" s="153">
        <v>3780136</v>
      </c>
      <c r="H191" s="153">
        <f>G191</f>
        <v>3780136</v>
      </c>
      <c r="I191" s="153">
        <v>3780136</v>
      </c>
      <c r="J191" s="154">
        <f t="shared" si="101"/>
        <v>0</v>
      </c>
      <c r="K191" s="155">
        <v>3780136</v>
      </c>
    </row>
    <row r="192" spans="1:11" ht="15">
      <c r="A192" s="40" t="s">
        <v>125</v>
      </c>
      <c r="B192" s="41" t="s">
        <v>126</v>
      </c>
      <c r="C192" s="63"/>
      <c r="D192" s="94"/>
      <c r="E192" s="153"/>
      <c r="F192" s="153"/>
      <c r="G192" s="153"/>
      <c r="H192" s="160"/>
      <c r="I192" s="160"/>
      <c r="J192" s="160">
        <f t="shared" si="101"/>
        <v>0</v>
      </c>
      <c r="K192" s="155"/>
    </row>
    <row r="193" spans="1:11" ht="19.5">
      <c r="A193" s="40" t="s">
        <v>127</v>
      </c>
      <c r="B193" s="41" t="s">
        <v>128</v>
      </c>
      <c r="C193" s="63"/>
      <c r="D193" s="94"/>
      <c r="E193" s="47"/>
      <c r="F193" s="47"/>
      <c r="G193" s="47"/>
      <c r="H193" s="74"/>
      <c r="I193" s="74"/>
      <c r="J193" s="74">
        <f t="shared" si="101"/>
        <v>0</v>
      </c>
      <c r="K193" s="98"/>
    </row>
    <row r="194" spans="1:11" ht="19.5">
      <c r="A194" s="40" t="s">
        <v>129</v>
      </c>
      <c r="B194" s="41" t="s">
        <v>130</v>
      </c>
      <c r="C194" s="63"/>
      <c r="D194" s="94"/>
      <c r="E194" s="47"/>
      <c r="F194" s="47"/>
      <c r="G194" s="47"/>
      <c r="H194" s="74"/>
      <c r="I194" s="74"/>
      <c r="J194" s="74">
        <f t="shared" si="101"/>
        <v>0</v>
      </c>
      <c r="K194" s="98"/>
    </row>
    <row r="195" spans="1:11" ht="15">
      <c r="A195" s="40" t="s">
        <v>131</v>
      </c>
      <c r="B195" s="41" t="s">
        <v>132</v>
      </c>
      <c r="C195" s="63"/>
      <c r="D195" s="94"/>
      <c r="E195" s="153">
        <v>330000</v>
      </c>
      <c r="F195" s="153">
        <v>240000</v>
      </c>
      <c r="G195" s="153">
        <v>163900</v>
      </c>
      <c r="H195" s="153">
        <f>G195</f>
        <v>163900</v>
      </c>
      <c r="I195" s="153">
        <v>163900</v>
      </c>
      <c r="J195" s="156">
        <f t="shared" si="101"/>
        <v>0</v>
      </c>
      <c r="K195" s="155">
        <v>163900</v>
      </c>
    </row>
    <row r="196" spans="1:11" ht="18">
      <c r="A196" s="51" t="s">
        <v>286</v>
      </c>
      <c r="B196" s="37" t="s">
        <v>134</v>
      </c>
      <c r="C196" s="91"/>
      <c r="D196" s="92">
        <f>D197+D198+D199</f>
        <v>0</v>
      </c>
      <c r="E196" s="92">
        <f>E197+E198+E199</f>
        <v>12300000</v>
      </c>
      <c r="F196" s="92">
        <f t="shared" ref="F196:K196" si="102">F197+F198+F199</f>
        <v>14510000</v>
      </c>
      <c r="G196" s="92">
        <f>G197+G198+G199</f>
        <v>14382072</v>
      </c>
      <c r="H196" s="92">
        <f t="shared" si="102"/>
        <v>14382072</v>
      </c>
      <c r="I196" s="92">
        <f t="shared" si="102"/>
        <v>14382072</v>
      </c>
      <c r="J196" s="92">
        <f t="shared" si="102"/>
        <v>0</v>
      </c>
      <c r="K196" s="93">
        <f t="shared" si="102"/>
        <v>14382072</v>
      </c>
    </row>
    <row r="197" spans="1:11" ht="15">
      <c r="A197" s="40" t="s">
        <v>135</v>
      </c>
      <c r="B197" s="41" t="s">
        <v>136</v>
      </c>
      <c r="C197" s="63"/>
      <c r="D197" s="94"/>
      <c r="E197" s="153">
        <v>4500000</v>
      </c>
      <c r="F197" s="153">
        <v>6365000</v>
      </c>
      <c r="G197" s="153">
        <v>6357847</v>
      </c>
      <c r="H197" s="153">
        <f>G197</f>
        <v>6357847</v>
      </c>
      <c r="I197" s="153">
        <v>6357847</v>
      </c>
      <c r="J197" s="160">
        <f>G197-I197</f>
        <v>0</v>
      </c>
      <c r="K197" s="155">
        <v>6357847</v>
      </c>
    </row>
    <row r="198" spans="1:11" ht="15">
      <c r="A198" s="40" t="s">
        <v>137</v>
      </c>
      <c r="B198" s="41" t="s">
        <v>138</v>
      </c>
      <c r="C198" s="63"/>
      <c r="D198" s="94"/>
      <c r="E198" s="153"/>
      <c r="F198" s="153"/>
      <c r="G198" s="153"/>
      <c r="H198" s="160"/>
      <c r="I198" s="160"/>
      <c r="J198" s="160">
        <f>G198-I198</f>
        <v>0</v>
      </c>
      <c r="K198" s="155"/>
    </row>
    <row r="199" spans="1:11" ht="19.5">
      <c r="A199" s="40" t="s">
        <v>139</v>
      </c>
      <c r="B199" s="41" t="s">
        <v>140</v>
      </c>
      <c r="C199" s="63"/>
      <c r="D199" s="94"/>
      <c r="E199" s="153">
        <v>7800000</v>
      </c>
      <c r="F199" s="153">
        <v>8145000</v>
      </c>
      <c r="G199" s="153">
        <v>8024225</v>
      </c>
      <c r="H199" s="153">
        <f>G199</f>
        <v>8024225</v>
      </c>
      <c r="I199" s="153">
        <v>8024225</v>
      </c>
      <c r="J199" s="154">
        <f>G199-I199</f>
        <v>0</v>
      </c>
      <c r="K199" s="155">
        <v>8024225</v>
      </c>
    </row>
    <row r="200" spans="1:11" ht="15">
      <c r="A200" s="40" t="s">
        <v>141</v>
      </c>
      <c r="B200" s="41" t="s">
        <v>142</v>
      </c>
      <c r="C200" s="63"/>
      <c r="D200" s="94"/>
      <c r="E200" s="153"/>
      <c r="F200" s="153"/>
      <c r="G200" s="153"/>
      <c r="H200" s="160"/>
      <c r="I200" s="160"/>
      <c r="J200" s="160">
        <f>G200-I200</f>
        <v>0</v>
      </c>
      <c r="K200" s="155"/>
    </row>
    <row r="201" spans="1:11" ht="19.5">
      <c r="A201" s="40" t="s">
        <v>287</v>
      </c>
      <c r="B201" s="41" t="s">
        <v>144</v>
      </c>
      <c r="C201" s="63"/>
      <c r="D201" s="94"/>
      <c r="E201" s="153">
        <v>0</v>
      </c>
      <c r="F201" s="153">
        <v>0</v>
      </c>
      <c r="G201" s="153">
        <v>0</v>
      </c>
      <c r="H201" s="153">
        <f>G201</f>
        <v>0</v>
      </c>
      <c r="I201" s="153">
        <f>G201</f>
        <v>0</v>
      </c>
      <c r="J201" s="156">
        <f>G201-I201</f>
        <v>0</v>
      </c>
      <c r="K201" s="155">
        <v>0</v>
      </c>
    </row>
    <row r="202" spans="1:11" ht="36">
      <c r="A202" s="32" t="s">
        <v>288</v>
      </c>
      <c r="B202" s="33" t="s">
        <v>146</v>
      </c>
      <c r="C202" s="62"/>
      <c r="D202" s="89">
        <f>D203+D204+D206+D207+D208+D209+D210+D213</f>
        <v>0</v>
      </c>
      <c r="E202" s="89">
        <f t="shared" ref="E202:K202" si="103">E203+E204+E206+E207+E208+E209+E210+E213</f>
        <v>41962100</v>
      </c>
      <c r="F202" s="89">
        <f t="shared" si="103"/>
        <v>43273420</v>
      </c>
      <c r="G202" s="89">
        <f t="shared" si="103"/>
        <v>42635927</v>
      </c>
      <c r="H202" s="89">
        <f t="shared" si="103"/>
        <v>42635927</v>
      </c>
      <c r="I202" s="89">
        <f t="shared" si="103"/>
        <v>42635927</v>
      </c>
      <c r="J202" s="89">
        <f t="shared" si="103"/>
        <v>0</v>
      </c>
      <c r="K202" s="108">
        <f t="shared" si="103"/>
        <v>42649089</v>
      </c>
    </row>
    <row r="203" spans="1:11" ht="15">
      <c r="A203" s="40" t="s">
        <v>147</v>
      </c>
      <c r="B203" s="41" t="s">
        <v>148</v>
      </c>
      <c r="C203" s="63"/>
      <c r="D203" s="94"/>
      <c r="E203" s="47"/>
      <c r="F203" s="47"/>
      <c r="G203" s="47"/>
      <c r="H203" s="74"/>
      <c r="I203" s="74"/>
      <c r="J203" s="74">
        <f>G203-I203</f>
        <v>0</v>
      </c>
      <c r="K203" s="98"/>
    </row>
    <row r="204" spans="1:11" ht="18">
      <c r="A204" s="51" t="s">
        <v>149</v>
      </c>
      <c r="B204" s="37" t="s">
        <v>150</v>
      </c>
      <c r="C204" s="91"/>
      <c r="D204" s="92">
        <f>D205</f>
        <v>0</v>
      </c>
      <c r="E204" s="92">
        <f t="shared" ref="E204:K204" si="104">E205</f>
        <v>29323000</v>
      </c>
      <c r="F204" s="92">
        <f t="shared" si="104"/>
        <v>30513500</v>
      </c>
      <c r="G204" s="92">
        <f t="shared" si="104"/>
        <v>30480530</v>
      </c>
      <c r="H204" s="92">
        <f t="shared" si="104"/>
        <v>30480530</v>
      </c>
      <c r="I204" s="92">
        <f t="shared" si="104"/>
        <v>30480530</v>
      </c>
      <c r="J204" s="92">
        <f t="shared" si="104"/>
        <v>0</v>
      </c>
      <c r="K204" s="93">
        <f t="shared" si="104"/>
        <v>30664642</v>
      </c>
    </row>
    <row r="205" spans="1:11" ht="15">
      <c r="A205" s="40" t="s">
        <v>151</v>
      </c>
      <c r="B205" s="41" t="s">
        <v>152</v>
      </c>
      <c r="C205" s="63"/>
      <c r="D205" s="94"/>
      <c r="E205" s="153">
        <f>10823000+18500000</f>
        <v>29323000</v>
      </c>
      <c r="F205" s="153">
        <f>11073500+19440000</f>
        <v>30513500</v>
      </c>
      <c r="G205" s="153">
        <f>11053431+19427099</f>
        <v>30480530</v>
      </c>
      <c r="H205" s="153">
        <f>G205</f>
        <v>30480530</v>
      </c>
      <c r="I205" s="153">
        <f>11053431+19427099</f>
        <v>30480530</v>
      </c>
      <c r="J205" s="156">
        <f>G205-I205</f>
        <v>0</v>
      </c>
      <c r="K205" s="155">
        <f>11148751+19515891</f>
        <v>30664642</v>
      </c>
    </row>
    <row r="206" spans="1:11" ht="15">
      <c r="A206" s="40" t="s">
        <v>153</v>
      </c>
      <c r="B206" s="41" t="s">
        <v>154</v>
      </c>
      <c r="C206" s="63"/>
      <c r="D206" s="94"/>
      <c r="E206" s="153"/>
      <c r="F206" s="153"/>
      <c r="G206" s="153"/>
      <c r="H206" s="153">
        <v>0</v>
      </c>
      <c r="I206" s="153">
        <f>G206</f>
        <v>0</v>
      </c>
      <c r="J206" s="156">
        <f>G206-I206</f>
        <v>0</v>
      </c>
      <c r="K206" s="155"/>
    </row>
    <row r="207" spans="1:11" ht="15">
      <c r="A207" s="40" t="s">
        <v>155</v>
      </c>
      <c r="B207" s="41" t="s">
        <v>156</v>
      </c>
      <c r="C207" s="63"/>
      <c r="D207" s="94"/>
      <c r="E207" s="153"/>
      <c r="F207" s="153"/>
      <c r="G207" s="153"/>
      <c r="H207" s="153">
        <v>0</v>
      </c>
      <c r="I207" s="160"/>
      <c r="J207" s="160">
        <f>G207-I207</f>
        <v>0</v>
      </c>
      <c r="K207" s="155"/>
    </row>
    <row r="208" spans="1:11" ht="15">
      <c r="A208" s="40" t="s">
        <v>157</v>
      </c>
      <c r="B208" s="109" t="s">
        <v>158</v>
      </c>
      <c r="C208" s="63"/>
      <c r="D208" s="94"/>
      <c r="E208" s="153">
        <v>4926000</v>
      </c>
      <c r="F208" s="153">
        <v>4756000</v>
      </c>
      <c r="G208" s="153">
        <v>4653881</v>
      </c>
      <c r="H208" s="153">
        <f>G208</f>
        <v>4653881</v>
      </c>
      <c r="I208" s="153">
        <v>4653881</v>
      </c>
      <c r="J208" s="153">
        <f>H208-I208</f>
        <v>0</v>
      </c>
      <c r="K208" s="161">
        <v>4371515</v>
      </c>
    </row>
    <row r="209" spans="1:11" ht="15">
      <c r="A209" s="40" t="s">
        <v>159</v>
      </c>
      <c r="B209" s="50" t="s">
        <v>160</v>
      </c>
      <c r="C209" s="102"/>
      <c r="D209" s="94"/>
      <c r="E209" s="153"/>
      <c r="F209" s="153"/>
      <c r="G209" s="153"/>
      <c r="H209" s="160"/>
      <c r="I209" s="160"/>
      <c r="J209" s="160">
        <f>G209-I209</f>
        <v>0</v>
      </c>
      <c r="K209" s="155">
        <f>I209</f>
        <v>0</v>
      </c>
    </row>
    <row r="210" spans="1:11" ht="18">
      <c r="A210" s="36" t="s">
        <v>161</v>
      </c>
      <c r="B210" s="37" t="s">
        <v>162</v>
      </c>
      <c r="C210" s="91"/>
      <c r="D210" s="92">
        <f>D211+D212</f>
        <v>0</v>
      </c>
      <c r="E210" s="92">
        <f t="shared" ref="E210:K210" si="105">E211+E212</f>
        <v>52000</v>
      </c>
      <c r="F210" s="92">
        <f t="shared" si="105"/>
        <v>47820</v>
      </c>
      <c r="G210" s="92">
        <f t="shared" si="105"/>
        <v>34192</v>
      </c>
      <c r="H210" s="92">
        <f t="shared" si="105"/>
        <v>34192</v>
      </c>
      <c r="I210" s="92">
        <f t="shared" si="105"/>
        <v>34192</v>
      </c>
      <c r="J210" s="92">
        <f t="shared" si="105"/>
        <v>0</v>
      </c>
      <c r="K210" s="93">
        <f t="shared" si="105"/>
        <v>34192</v>
      </c>
    </row>
    <row r="211" spans="1:11" ht="15">
      <c r="A211" s="40" t="s">
        <v>163</v>
      </c>
      <c r="B211" s="41" t="s">
        <v>164</v>
      </c>
      <c r="C211" s="63"/>
      <c r="D211" s="94"/>
      <c r="E211" s="153">
        <f>9000+9000+4000+30000</f>
        <v>52000</v>
      </c>
      <c r="F211" s="153">
        <f>43820+4000</f>
        <v>47820</v>
      </c>
      <c r="G211" s="153">
        <f>34192</f>
        <v>34192</v>
      </c>
      <c r="H211" s="153">
        <f>G211</f>
        <v>34192</v>
      </c>
      <c r="I211" s="153">
        <f>34192</f>
        <v>34192</v>
      </c>
      <c r="J211" s="156">
        <f>G211-I211</f>
        <v>0</v>
      </c>
      <c r="K211" s="155">
        <f>34192</f>
        <v>34192</v>
      </c>
    </row>
    <row r="212" spans="1:11" ht="15">
      <c r="A212" s="40" t="s">
        <v>165</v>
      </c>
      <c r="B212" s="41" t="s">
        <v>166</v>
      </c>
      <c r="C212" s="63"/>
      <c r="D212" s="94"/>
      <c r="E212" s="153"/>
      <c r="F212" s="153"/>
      <c r="G212" s="153"/>
      <c r="H212" s="153"/>
      <c r="I212" s="160"/>
      <c r="J212" s="160">
        <f>G212-I212</f>
        <v>0</v>
      </c>
      <c r="K212" s="155"/>
    </row>
    <row r="213" spans="1:11" ht="19.5">
      <c r="A213" s="40" t="s">
        <v>167</v>
      </c>
      <c r="B213" s="109" t="s">
        <v>168</v>
      </c>
      <c r="C213" s="63"/>
      <c r="D213" s="94"/>
      <c r="E213" s="153">
        <f>7581100+80000</f>
        <v>7661100</v>
      </c>
      <c r="F213" s="153">
        <f>7876100+80000</f>
        <v>7956100</v>
      </c>
      <c r="G213" s="153">
        <f>7437521+29803</f>
        <v>7467324</v>
      </c>
      <c r="H213" s="153">
        <f>G213</f>
        <v>7467324</v>
      </c>
      <c r="I213" s="153">
        <f>7437521+29803</f>
        <v>7467324</v>
      </c>
      <c r="J213" s="153">
        <f>H213-I213</f>
        <v>0</v>
      </c>
      <c r="K213" s="161">
        <f>7548937+29803</f>
        <v>7578740</v>
      </c>
    </row>
    <row r="214" spans="1:11" ht="27">
      <c r="A214" s="28" t="s">
        <v>171</v>
      </c>
      <c r="B214" s="29"/>
      <c r="C214" s="64"/>
      <c r="D214" s="87">
        <f>D215+D225</f>
        <v>0</v>
      </c>
      <c r="E214" s="87">
        <f t="shared" ref="E214:K214" si="106">E215+E225</f>
        <v>27200000</v>
      </c>
      <c r="F214" s="87">
        <f>F215+F225</f>
        <v>32273000</v>
      </c>
      <c r="G214" s="87">
        <f t="shared" si="106"/>
        <v>29830098</v>
      </c>
      <c r="H214" s="87">
        <f t="shared" si="106"/>
        <v>29830098</v>
      </c>
      <c r="I214" s="87">
        <f t="shared" si="106"/>
        <v>29830098</v>
      </c>
      <c r="J214" s="87">
        <f>J215+J225</f>
        <v>0</v>
      </c>
      <c r="K214" s="103">
        <f t="shared" si="106"/>
        <v>27658046</v>
      </c>
    </row>
    <row r="215" spans="1:11" ht="27">
      <c r="A215" s="32" t="s">
        <v>289</v>
      </c>
      <c r="B215" s="33" t="s">
        <v>173</v>
      </c>
      <c r="C215" s="62"/>
      <c r="D215" s="89">
        <f t="shared" ref="D215:K215" si="107">D216+D219+D222+D223+D224</f>
        <v>0</v>
      </c>
      <c r="E215" s="89">
        <f t="shared" si="107"/>
        <v>20500000</v>
      </c>
      <c r="F215" s="89">
        <f t="shared" si="107"/>
        <v>23073000</v>
      </c>
      <c r="G215" s="89">
        <f t="shared" si="107"/>
        <v>20668462</v>
      </c>
      <c r="H215" s="89">
        <f t="shared" si="107"/>
        <v>20668462</v>
      </c>
      <c r="I215" s="89">
        <f t="shared" si="107"/>
        <v>20668462</v>
      </c>
      <c r="J215" s="89">
        <f t="shared" si="107"/>
        <v>0</v>
      </c>
      <c r="K215" s="90">
        <f t="shared" si="107"/>
        <v>18496410</v>
      </c>
    </row>
    <row r="216" spans="1:11" ht="15">
      <c r="A216" s="51" t="s">
        <v>174</v>
      </c>
      <c r="B216" s="37" t="s">
        <v>175</v>
      </c>
      <c r="C216" s="91"/>
      <c r="D216" s="92">
        <f>D217+D218</f>
        <v>0</v>
      </c>
      <c r="E216" s="92">
        <f t="shared" ref="E216:K216" si="108">E217+E218</f>
        <v>0</v>
      </c>
      <c r="F216" s="92">
        <f t="shared" si="108"/>
        <v>0</v>
      </c>
      <c r="G216" s="92">
        <f t="shared" si="108"/>
        <v>0</v>
      </c>
      <c r="H216" s="92">
        <f t="shared" si="108"/>
        <v>0</v>
      </c>
      <c r="I216" s="92">
        <f t="shared" si="108"/>
        <v>0</v>
      </c>
      <c r="J216" s="92">
        <f>J217+J218</f>
        <v>0</v>
      </c>
      <c r="K216" s="93">
        <f t="shared" si="108"/>
        <v>0</v>
      </c>
    </row>
    <row r="217" spans="1:11" ht="15">
      <c r="A217" s="40" t="s">
        <v>176</v>
      </c>
      <c r="B217" s="41" t="s">
        <v>177</v>
      </c>
      <c r="C217" s="63"/>
      <c r="D217" s="94"/>
      <c r="E217" s="47"/>
      <c r="F217" s="47"/>
      <c r="G217" s="47"/>
      <c r="H217" s="47"/>
      <c r="I217" s="47"/>
      <c r="J217" s="47">
        <f>G217-I217</f>
        <v>0</v>
      </c>
      <c r="K217" s="98"/>
    </row>
    <row r="218" spans="1:11" ht="15">
      <c r="A218" s="40" t="s">
        <v>178</v>
      </c>
      <c r="B218" s="41" t="s">
        <v>179</v>
      </c>
      <c r="C218" s="63"/>
      <c r="D218" s="94"/>
      <c r="E218" s="97"/>
      <c r="F218" s="47"/>
      <c r="G218" s="47"/>
      <c r="H218" s="47"/>
      <c r="I218" s="47"/>
      <c r="J218" s="47">
        <f>G218-I218</f>
        <v>0</v>
      </c>
      <c r="K218" s="96"/>
    </row>
    <row r="219" spans="1:11" ht="27">
      <c r="A219" s="51" t="s">
        <v>290</v>
      </c>
      <c r="B219" s="37" t="s">
        <v>181</v>
      </c>
      <c r="C219" s="91"/>
      <c r="D219" s="92">
        <f>D220+D221</f>
        <v>0</v>
      </c>
      <c r="E219" s="92">
        <f t="shared" ref="E219:K219" si="109">E220+E221</f>
        <v>2600000</v>
      </c>
      <c r="F219" s="92">
        <f t="shared" si="109"/>
        <v>2700000</v>
      </c>
      <c r="G219" s="92">
        <f t="shared" si="109"/>
        <v>2629263</v>
      </c>
      <c r="H219" s="92">
        <f t="shared" si="109"/>
        <v>2629263</v>
      </c>
      <c r="I219" s="92">
        <f t="shared" si="109"/>
        <v>2629263</v>
      </c>
      <c r="J219" s="92">
        <f t="shared" si="109"/>
        <v>0</v>
      </c>
      <c r="K219" s="110">
        <f t="shared" si="109"/>
        <v>328279</v>
      </c>
    </row>
    <row r="220" spans="1:11" ht="15">
      <c r="A220" s="40" t="s">
        <v>182</v>
      </c>
      <c r="B220" s="41" t="s">
        <v>183</v>
      </c>
      <c r="C220" s="63"/>
      <c r="D220" s="94"/>
      <c r="E220" s="153">
        <v>2600000</v>
      </c>
      <c r="F220" s="153">
        <v>2700000</v>
      </c>
      <c r="G220" s="153">
        <v>2629263</v>
      </c>
      <c r="H220" s="153">
        <f>G220</f>
        <v>2629263</v>
      </c>
      <c r="I220" s="153">
        <v>2629263</v>
      </c>
      <c r="J220" s="156">
        <f>G220-I220</f>
        <v>0</v>
      </c>
      <c r="K220" s="156">
        <v>328279</v>
      </c>
    </row>
    <row r="221" spans="1:11" ht="15">
      <c r="A221" s="40" t="s">
        <v>184</v>
      </c>
      <c r="B221" s="41" t="s">
        <v>185</v>
      </c>
      <c r="C221" s="63"/>
      <c r="D221" s="94"/>
      <c r="E221" s="153"/>
      <c r="F221" s="153"/>
      <c r="G221" s="153"/>
      <c r="H221" s="153"/>
      <c r="I221" s="153"/>
      <c r="J221" s="153">
        <f>G221-I221</f>
        <v>0</v>
      </c>
      <c r="K221" s="155"/>
    </row>
    <row r="222" spans="1:11" ht="15">
      <c r="A222" s="40" t="s">
        <v>186</v>
      </c>
      <c r="B222" s="41" t="s">
        <v>187</v>
      </c>
      <c r="C222" s="63"/>
      <c r="D222" s="94"/>
      <c r="E222" s="153">
        <v>7900000</v>
      </c>
      <c r="F222" s="153">
        <v>9600000</v>
      </c>
      <c r="G222" s="153">
        <v>8085267</v>
      </c>
      <c r="H222" s="153">
        <f>G222</f>
        <v>8085267</v>
      </c>
      <c r="I222" s="153">
        <v>8085267</v>
      </c>
      <c r="J222" s="156">
        <f>G222-I222</f>
        <v>0</v>
      </c>
      <c r="K222" s="155">
        <v>8127917</v>
      </c>
    </row>
    <row r="223" spans="1:11" ht="15">
      <c r="A223" s="40" t="s">
        <v>188</v>
      </c>
      <c r="B223" s="41" t="s">
        <v>189</v>
      </c>
      <c r="C223" s="63"/>
      <c r="D223" s="94"/>
      <c r="E223" s="153"/>
      <c r="F223" s="153"/>
      <c r="G223" s="153"/>
      <c r="H223" s="153"/>
      <c r="I223" s="153"/>
      <c r="J223" s="153">
        <f>G223-I223</f>
        <v>0</v>
      </c>
      <c r="K223" s="155"/>
    </row>
    <row r="224" spans="1:11" ht="19.5">
      <c r="A224" s="40" t="s">
        <v>190</v>
      </c>
      <c r="B224" s="41" t="s">
        <v>191</v>
      </c>
      <c r="C224" s="63"/>
      <c r="D224" s="94"/>
      <c r="E224" s="153">
        <v>10000000</v>
      </c>
      <c r="F224" s="153">
        <v>10773000</v>
      </c>
      <c r="G224" s="153">
        <v>9953932</v>
      </c>
      <c r="H224" s="153">
        <f>G224</f>
        <v>9953932</v>
      </c>
      <c r="I224" s="153">
        <v>9953932</v>
      </c>
      <c r="J224" s="153">
        <f>G224-I224</f>
        <v>0</v>
      </c>
      <c r="K224" s="155">
        <v>10040214</v>
      </c>
    </row>
    <row r="225" spans="1:11" ht="18">
      <c r="A225" s="32" t="s">
        <v>192</v>
      </c>
      <c r="B225" s="33" t="s">
        <v>193</v>
      </c>
      <c r="C225" s="62"/>
      <c r="D225" s="89">
        <f>D226+D227+D230</f>
        <v>0</v>
      </c>
      <c r="E225" s="89">
        <f t="shared" ref="E225:K225" si="110">E226+E227+E230</f>
        <v>6700000</v>
      </c>
      <c r="F225" s="89">
        <f t="shared" si="110"/>
        <v>9200000</v>
      </c>
      <c r="G225" s="89">
        <f t="shared" si="110"/>
        <v>9161636</v>
      </c>
      <c r="H225" s="89">
        <f t="shared" si="110"/>
        <v>9161636</v>
      </c>
      <c r="I225" s="89">
        <f t="shared" si="110"/>
        <v>9161636</v>
      </c>
      <c r="J225" s="89">
        <f t="shared" si="110"/>
        <v>0</v>
      </c>
      <c r="K225" s="90">
        <f t="shared" si="110"/>
        <v>9161636</v>
      </c>
    </row>
    <row r="226" spans="1:11" ht="15">
      <c r="A226" s="40" t="s">
        <v>194</v>
      </c>
      <c r="B226" s="50" t="s">
        <v>195</v>
      </c>
      <c r="C226" s="102"/>
      <c r="D226" s="94"/>
      <c r="E226" s="47"/>
      <c r="F226" s="47"/>
      <c r="G226" s="47"/>
      <c r="H226" s="47"/>
      <c r="I226" s="111"/>
      <c r="J226" s="111">
        <f>G226-I226</f>
        <v>0</v>
      </c>
      <c r="K226" s="98"/>
    </row>
    <row r="227" spans="1:11" ht="18">
      <c r="A227" s="51" t="s">
        <v>291</v>
      </c>
      <c r="B227" s="37" t="s">
        <v>197</v>
      </c>
      <c r="C227" s="91"/>
      <c r="D227" s="92">
        <f>D228+D229</f>
        <v>0</v>
      </c>
      <c r="E227" s="92">
        <f t="shared" ref="E227:K227" si="111">E228+E229</f>
        <v>6700000</v>
      </c>
      <c r="F227" s="92">
        <f t="shared" si="111"/>
        <v>9200000</v>
      </c>
      <c r="G227" s="92">
        <f t="shared" si="111"/>
        <v>9161636</v>
      </c>
      <c r="H227" s="92">
        <f t="shared" si="111"/>
        <v>9161636</v>
      </c>
      <c r="I227" s="92">
        <f t="shared" si="111"/>
        <v>9161636</v>
      </c>
      <c r="J227" s="92">
        <f t="shared" si="111"/>
        <v>0</v>
      </c>
      <c r="K227" s="93">
        <f t="shared" si="111"/>
        <v>9161636</v>
      </c>
    </row>
    <row r="228" spans="1:11" ht="15">
      <c r="A228" s="40" t="s">
        <v>198</v>
      </c>
      <c r="B228" s="41" t="s">
        <v>199</v>
      </c>
      <c r="C228" s="63"/>
      <c r="D228" s="94"/>
      <c r="E228" s="153">
        <v>6700000</v>
      </c>
      <c r="F228" s="153">
        <v>9200000</v>
      </c>
      <c r="G228" s="153">
        <v>9161636</v>
      </c>
      <c r="H228" s="153">
        <f>G228</f>
        <v>9161636</v>
      </c>
      <c r="I228" s="153">
        <v>9161636</v>
      </c>
      <c r="J228" s="160">
        <f>G228-I228</f>
        <v>0</v>
      </c>
      <c r="K228" s="155">
        <v>9161636</v>
      </c>
    </row>
    <row r="229" spans="1:11" ht="19.5">
      <c r="A229" s="40" t="s">
        <v>200</v>
      </c>
      <c r="B229" s="41" t="s">
        <v>201</v>
      </c>
      <c r="C229" s="63"/>
      <c r="D229" s="94"/>
      <c r="E229" s="153"/>
      <c r="F229" s="153"/>
      <c r="G229" s="153"/>
      <c r="H229" s="160"/>
      <c r="I229" s="160"/>
      <c r="J229" s="160">
        <f>G229-I229</f>
        <v>0</v>
      </c>
      <c r="K229" s="155"/>
    </row>
    <row r="230" spans="1:11" ht="15">
      <c r="A230" s="40" t="s">
        <v>202</v>
      </c>
      <c r="B230" s="41" t="s">
        <v>203</v>
      </c>
      <c r="C230" s="63"/>
      <c r="D230" s="94"/>
      <c r="E230" s="47"/>
      <c r="F230" s="47"/>
      <c r="G230" s="47"/>
      <c r="H230" s="74"/>
      <c r="I230" s="47"/>
      <c r="J230" s="47">
        <f>G230-I230</f>
        <v>0</v>
      </c>
      <c r="K230" s="98"/>
    </row>
    <row r="231" spans="1:11" ht="18">
      <c r="A231" s="28" t="s">
        <v>204</v>
      </c>
      <c r="B231" s="29" t="s">
        <v>205</v>
      </c>
      <c r="C231" s="64"/>
      <c r="D231" s="87">
        <f>D232+D238+D242+D247+D255</f>
        <v>0</v>
      </c>
      <c r="E231" s="87">
        <f t="shared" ref="E231:K231" si="112">E232+E238+E242+E247+E255</f>
        <v>44016028</v>
      </c>
      <c r="F231" s="87">
        <f t="shared" si="112"/>
        <v>55244028</v>
      </c>
      <c r="G231" s="87">
        <f t="shared" si="112"/>
        <v>52121270</v>
      </c>
      <c r="H231" s="87">
        <f t="shared" si="112"/>
        <v>52121270</v>
      </c>
      <c r="I231" s="87">
        <f t="shared" si="112"/>
        <v>52121270</v>
      </c>
      <c r="J231" s="87">
        <f>J232+J238+J242+J247+J255</f>
        <v>0</v>
      </c>
      <c r="K231" s="103">
        <f t="shared" si="112"/>
        <v>47322074</v>
      </c>
    </row>
    <row r="232" spans="1:11" ht="18" hidden="1">
      <c r="A232" s="32" t="s">
        <v>206</v>
      </c>
      <c r="B232" s="33" t="s">
        <v>207</v>
      </c>
      <c r="C232" s="62"/>
      <c r="D232" s="89">
        <f>D233</f>
        <v>0</v>
      </c>
      <c r="E232" s="89">
        <f t="shared" ref="E232:K232" si="113">E233</f>
        <v>0</v>
      </c>
      <c r="F232" s="89">
        <f t="shared" si="113"/>
        <v>0</v>
      </c>
      <c r="G232" s="89">
        <f t="shared" si="113"/>
        <v>0</v>
      </c>
      <c r="H232" s="89">
        <f t="shared" si="113"/>
        <v>0</v>
      </c>
      <c r="I232" s="89">
        <f t="shared" si="113"/>
        <v>0</v>
      </c>
      <c r="J232" s="89">
        <f t="shared" si="113"/>
        <v>0</v>
      </c>
      <c r="K232" s="90">
        <f t="shared" si="113"/>
        <v>0</v>
      </c>
    </row>
    <row r="233" spans="1:11" ht="27" hidden="1">
      <c r="A233" s="51" t="s">
        <v>292</v>
      </c>
      <c r="B233" s="37" t="s">
        <v>209</v>
      </c>
      <c r="C233" s="91"/>
      <c r="D233" s="92">
        <f>D234+D235+D236+D237</f>
        <v>0</v>
      </c>
      <c r="E233" s="92">
        <f t="shared" ref="E233:K233" si="114">E234+E235+E236+E237</f>
        <v>0</v>
      </c>
      <c r="F233" s="92">
        <f t="shared" si="114"/>
        <v>0</v>
      </c>
      <c r="G233" s="92">
        <f t="shared" si="114"/>
        <v>0</v>
      </c>
      <c r="H233" s="92">
        <f t="shared" si="114"/>
        <v>0</v>
      </c>
      <c r="I233" s="92">
        <f t="shared" si="114"/>
        <v>0</v>
      </c>
      <c r="J233" s="92">
        <f>J234+J235+J236+J237</f>
        <v>0</v>
      </c>
      <c r="K233" s="93">
        <f t="shared" si="114"/>
        <v>0</v>
      </c>
    </row>
    <row r="234" spans="1:11" ht="19.5" hidden="1">
      <c r="A234" s="40" t="s">
        <v>210</v>
      </c>
      <c r="B234" s="41" t="s">
        <v>211</v>
      </c>
      <c r="C234" s="63"/>
      <c r="D234" s="94"/>
      <c r="E234" s="47"/>
      <c r="F234" s="47"/>
      <c r="G234" s="47"/>
      <c r="H234" s="74"/>
      <c r="I234" s="74"/>
      <c r="J234" s="74">
        <f>G234-I234</f>
        <v>0</v>
      </c>
      <c r="K234" s="98"/>
    </row>
    <row r="235" spans="1:11" ht="15" hidden="1">
      <c r="A235" s="40" t="s">
        <v>212</v>
      </c>
      <c r="B235" s="41" t="s">
        <v>213</v>
      </c>
      <c r="C235" s="63"/>
      <c r="D235" s="94"/>
      <c r="E235" s="47"/>
      <c r="F235" s="47"/>
      <c r="G235" s="47"/>
      <c r="H235" s="74"/>
      <c r="I235" s="74"/>
      <c r="J235" s="74">
        <f>G235-I235</f>
        <v>0</v>
      </c>
      <c r="K235" s="98"/>
    </row>
    <row r="236" spans="1:11" ht="19.5" hidden="1">
      <c r="A236" s="40" t="s">
        <v>214</v>
      </c>
      <c r="B236" s="41" t="s">
        <v>215</v>
      </c>
      <c r="C236" s="63"/>
      <c r="D236" s="94"/>
      <c r="E236" s="47"/>
      <c r="F236" s="47"/>
      <c r="G236" s="47"/>
      <c r="H236" s="74"/>
      <c r="I236" s="74"/>
      <c r="J236" s="74">
        <f>G236-I236</f>
        <v>0</v>
      </c>
      <c r="K236" s="98"/>
    </row>
    <row r="237" spans="1:11" ht="19.5" hidden="1">
      <c r="A237" s="40" t="s">
        <v>216</v>
      </c>
      <c r="B237" s="41" t="s">
        <v>217</v>
      </c>
      <c r="C237" s="63"/>
      <c r="D237" s="94"/>
      <c r="E237" s="47"/>
      <c r="F237" s="47"/>
      <c r="G237" s="47"/>
      <c r="H237" s="74"/>
      <c r="I237" s="74"/>
      <c r="J237" s="74">
        <f>G237-I237</f>
        <v>0</v>
      </c>
      <c r="K237" s="98"/>
    </row>
    <row r="238" spans="1:11" ht="18" hidden="1">
      <c r="A238" s="32" t="s">
        <v>293</v>
      </c>
      <c r="B238" s="33" t="s">
        <v>219</v>
      </c>
      <c r="C238" s="62"/>
      <c r="D238" s="89">
        <f>D239+D240+D241</f>
        <v>0</v>
      </c>
      <c r="E238" s="89">
        <f t="shared" ref="E238:K238" si="115">E239+E240+E241</f>
        <v>0</v>
      </c>
      <c r="F238" s="89">
        <f t="shared" si="115"/>
        <v>0</v>
      </c>
      <c r="G238" s="89">
        <f t="shared" si="115"/>
        <v>0</v>
      </c>
      <c r="H238" s="89">
        <f t="shared" si="115"/>
        <v>0</v>
      </c>
      <c r="I238" s="89">
        <f t="shared" si="115"/>
        <v>0</v>
      </c>
      <c r="J238" s="89">
        <f t="shared" si="115"/>
        <v>0</v>
      </c>
      <c r="K238" s="90">
        <f t="shared" si="115"/>
        <v>0</v>
      </c>
    </row>
    <row r="239" spans="1:11" ht="15" hidden="1">
      <c r="A239" s="40" t="s">
        <v>220</v>
      </c>
      <c r="B239" s="50" t="s">
        <v>221</v>
      </c>
      <c r="C239" s="102"/>
      <c r="D239" s="94"/>
      <c r="E239" s="47"/>
      <c r="F239" s="47"/>
      <c r="G239" s="47"/>
      <c r="H239" s="112"/>
      <c r="I239" s="47"/>
      <c r="J239" s="47">
        <f>G239-I239</f>
        <v>0</v>
      </c>
      <c r="K239" s="98"/>
    </row>
    <row r="240" spans="1:11" ht="15" hidden="1">
      <c r="A240" s="40" t="s">
        <v>222</v>
      </c>
      <c r="B240" s="41" t="s">
        <v>223</v>
      </c>
      <c r="C240" s="63"/>
      <c r="D240" s="94"/>
      <c r="E240" s="47"/>
      <c r="F240" s="47"/>
      <c r="G240" s="47"/>
      <c r="H240" s="112"/>
      <c r="I240" s="47"/>
      <c r="J240" s="47">
        <f>G240-I240</f>
        <v>0</v>
      </c>
      <c r="K240" s="98"/>
    </row>
    <row r="241" spans="1:11" ht="15" hidden="1">
      <c r="A241" s="40" t="s">
        <v>224</v>
      </c>
      <c r="B241" s="41" t="s">
        <v>225</v>
      </c>
      <c r="C241" s="63"/>
      <c r="D241" s="94"/>
      <c r="E241" s="47"/>
      <c r="F241" s="47"/>
      <c r="G241" s="47"/>
      <c r="H241" s="112"/>
      <c r="I241" s="47"/>
      <c r="J241" s="47">
        <f>G241-I241</f>
        <v>0</v>
      </c>
      <c r="K241" s="98"/>
    </row>
    <row r="242" spans="1:11" ht="27">
      <c r="A242" s="32" t="s">
        <v>294</v>
      </c>
      <c r="B242" s="33" t="s">
        <v>227</v>
      </c>
      <c r="C242" s="62"/>
      <c r="D242" s="89">
        <f>D243</f>
        <v>0</v>
      </c>
      <c r="E242" s="89">
        <f t="shared" ref="E242:K242" si="116">E243</f>
        <v>850000</v>
      </c>
      <c r="F242" s="89">
        <f t="shared" si="116"/>
        <v>1312000</v>
      </c>
      <c r="G242" s="89">
        <f t="shared" si="116"/>
        <v>975275</v>
      </c>
      <c r="H242" s="89">
        <f t="shared" si="116"/>
        <v>975275</v>
      </c>
      <c r="I242" s="89">
        <f t="shared" si="116"/>
        <v>975275</v>
      </c>
      <c r="J242" s="89">
        <f t="shared" si="116"/>
        <v>0</v>
      </c>
      <c r="K242" s="90">
        <f t="shared" si="116"/>
        <v>975275</v>
      </c>
    </row>
    <row r="243" spans="1:11" ht="18">
      <c r="A243" s="51" t="s">
        <v>228</v>
      </c>
      <c r="B243" s="37" t="s">
        <v>229</v>
      </c>
      <c r="C243" s="91"/>
      <c r="D243" s="92">
        <f>D244+D245+D246</f>
        <v>0</v>
      </c>
      <c r="E243" s="92">
        <f t="shared" ref="E243:K243" si="117">E244+E245+E246</f>
        <v>850000</v>
      </c>
      <c r="F243" s="92">
        <f t="shared" si="117"/>
        <v>1312000</v>
      </c>
      <c r="G243" s="92">
        <f t="shared" si="117"/>
        <v>975275</v>
      </c>
      <c r="H243" s="92">
        <f t="shared" si="117"/>
        <v>975275</v>
      </c>
      <c r="I243" s="92">
        <f t="shared" si="117"/>
        <v>975275</v>
      </c>
      <c r="J243" s="151">
        <f>J244+J245+J246</f>
        <v>0</v>
      </c>
      <c r="K243" s="92">
        <f t="shared" si="117"/>
        <v>975275</v>
      </c>
    </row>
    <row r="244" spans="1:11" ht="19.5">
      <c r="A244" s="40" t="s">
        <v>230</v>
      </c>
      <c r="B244" s="50" t="s">
        <v>231</v>
      </c>
      <c r="C244" s="102"/>
      <c r="D244" s="94"/>
      <c r="E244" s="153"/>
      <c r="F244" s="153"/>
      <c r="G244" s="153"/>
      <c r="H244" s="153">
        <f>G244</f>
        <v>0</v>
      </c>
      <c r="I244" s="153">
        <f>G244</f>
        <v>0</v>
      </c>
      <c r="J244" s="156">
        <f>G244-I244</f>
        <v>0</v>
      </c>
      <c r="K244" s="155"/>
    </row>
    <row r="245" spans="1:11" ht="15">
      <c r="A245" s="40" t="s">
        <v>232</v>
      </c>
      <c r="B245" s="50" t="s">
        <v>233</v>
      </c>
      <c r="C245" s="102"/>
      <c r="D245" s="94"/>
      <c r="E245" s="153"/>
      <c r="F245" s="153"/>
      <c r="G245" s="153"/>
      <c r="H245" s="153">
        <f>G245</f>
        <v>0</v>
      </c>
      <c r="I245" s="153"/>
      <c r="J245" s="153">
        <f>G245-I245</f>
        <v>0</v>
      </c>
      <c r="K245" s="155"/>
    </row>
    <row r="246" spans="1:11" ht="15">
      <c r="A246" s="40" t="s">
        <v>234</v>
      </c>
      <c r="B246" s="41" t="s">
        <v>235</v>
      </c>
      <c r="C246" s="63"/>
      <c r="D246" s="94"/>
      <c r="E246" s="153">
        <v>850000</v>
      </c>
      <c r="F246" s="153">
        <v>1312000</v>
      </c>
      <c r="G246" s="153">
        <v>975275</v>
      </c>
      <c r="H246" s="153">
        <f>G246</f>
        <v>975275</v>
      </c>
      <c r="I246" s="153">
        <v>975275</v>
      </c>
      <c r="J246" s="153">
        <f>G246-I246</f>
        <v>0</v>
      </c>
      <c r="K246" s="155">
        <v>975275</v>
      </c>
    </row>
    <row r="247" spans="1:11" ht="18">
      <c r="A247" s="32" t="s">
        <v>236</v>
      </c>
      <c r="B247" s="33" t="s">
        <v>237</v>
      </c>
      <c r="C247" s="62"/>
      <c r="D247" s="89">
        <f>D248+D252+D254</f>
        <v>0</v>
      </c>
      <c r="E247" s="89">
        <f t="shared" ref="E247:K247" si="118">E248+E252+E254</f>
        <v>43166028</v>
      </c>
      <c r="F247" s="89">
        <f t="shared" si="118"/>
        <v>53932028</v>
      </c>
      <c r="G247" s="89">
        <f t="shared" si="118"/>
        <v>51145995</v>
      </c>
      <c r="H247" s="89">
        <f t="shared" si="118"/>
        <v>51145995</v>
      </c>
      <c r="I247" s="89">
        <f t="shared" si="118"/>
        <v>51145995</v>
      </c>
      <c r="J247" s="89">
        <f>J248+J252+J254</f>
        <v>0</v>
      </c>
      <c r="K247" s="90">
        <f t="shared" si="118"/>
        <v>46346799</v>
      </c>
    </row>
    <row r="248" spans="1:11" ht="18">
      <c r="A248" s="36" t="s">
        <v>295</v>
      </c>
      <c r="B248" s="37" t="s">
        <v>239</v>
      </c>
      <c r="C248" s="91"/>
      <c r="D248" s="92">
        <f>D249+D250+D251</f>
        <v>0</v>
      </c>
      <c r="E248" s="92">
        <f t="shared" ref="E248:K248" si="119">E249+E250+E251</f>
        <v>43166028</v>
      </c>
      <c r="F248" s="92">
        <f t="shared" si="119"/>
        <v>53932028</v>
      </c>
      <c r="G248" s="92">
        <f t="shared" si="119"/>
        <v>51145995</v>
      </c>
      <c r="H248" s="92">
        <f t="shared" si="119"/>
        <v>51145995</v>
      </c>
      <c r="I248" s="92">
        <f t="shared" si="119"/>
        <v>51145995</v>
      </c>
      <c r="J248" s="92">
        <f>J249+J250+J251</f>
        <v>0</v>
      </c>
      <c r="K248" s="93">
        <f t="shared" si="119"/>
        <v>46346799</v>
      </c>
    </row>
    <row r="249" spans="1:11" ht="15">
      <c r="A249" s="40" t="s">
        <v>240</v>
      </c>
      <c r="B249" s="41" t="s">
        <v>241</v>
      </c>
      <c r="C249" s="63"/>
      <c r="D249" s="94"/>
      <c r="E249" s="47"/>
      <c r="F249" s="105"/>
      <c r="G249" s="47"/>
      <c r="H249" s="94"/>
      <c r="I249" s="47"/>
      <c r="J249" s="47">
        <f>G249-I249</f>
        <v>0</v>
      </c>
      <c r="K249" s="98"/>
    </row>
    <row r="250" spans="1:11" ht="15">
      <c r="A250" s="40" t="s">
        <v>242</v>
      </c>
      <c r="B250" s="41" t="s">
        <v>243</v>
      </c>
      <c r="C250" s="63"/>
      <c r="D250" s="94"/>
      <c r="E250" s="153">
        <v>16200000</v>
      </c>
      <c r="F250" s="153">
        <v>20826000</v>
      </c>
      <c r="G250" s="153">
        <v>20826000</v>
      </c>
      <c r="H250" s="153">
        <f>G250</f>
        <v>20826000</v>
      </c>
      <c r="I250" s="153">
        <v>20826000</v>
      </c>
      <c r="J250" s="156">
        <f>G250-I250</f>
        <v>0</v>
      </c>
      <c r="K250" s="155">
        <v>21079991</v>
      </c>
    </row>
    <row r="251" spans="1:11" ht="15.75" thickBot="1">
      <c r="A251" s="40" t="s">
        <v>244</v>
      </c>
      <c r="B251" s="41" t="s">
        <v>245</v>
      </c>
      <c r="C251" s="63"/>
      <c r="D251" s="94"/>
      <c r="E251" s="153">
        <v>26966028</v>
      </c>
      <c r="F251" s="153">
        <v>33106028</v>
      </c>
      <c r="G251" s="153">
        <v>30319995</v>
      </c>
      <c r="H251" s="153">
        <f>G251</f>
        <v>30319995</v>
      </c>
      <c r="I251" s="153">
        <v>30319995</v>
      </c>
      <c r="J251" s="156">
        <f>G251-I251</f>
        <v>0</v>
      </c>
      <c r="K251" s="155">
        <v>25266808</v>
      </c>
    </row>
    <row r="252" spans="1:11" ht="15" hidden="1">
      <c r="A252" s="51" t="s">
        <v>246</v>
      </c>
      <c r="B252" s="37" t="s">
        <v>247</v>
      </c>
      <c r="C252" s="91"/>
      <c r="D252" s="92">
        <f>D253</f>
        <v>0</v>
      </c>
      <c r="E252" s="92">
        <f t="shared" ref="E252:K252" si="120">E253</f>
        <v>0</v>
      </c>
      <c r="F252" s="92">
        <f t="shared" si="120"/>
        <v>0</v>
      </c>
      <c r="G252" s="92">
        <f t="shared" si="120"/>
        <v>0</v>
      </c>
      <c r="H252" s="92">
        <f t="shared" si="120"/>
        <v>0</v>
      </c>
      <c r="I252" s="92">
        <f t="shared" si="120"/>
        <v>0</v>
      </c>
      <c r="J252" s="92">
        <f t="shared" si="120"/>
        <v>0</v>
      </c>
      <c r="K252" s="93">
        <f t="shared" si="120"/>
        <v>0</v>
      </c>
    </row>
    <row r="253" spans="1:11" ht="15" hidden="1">
      <c r="A253" s="40" t="s">
        <v>248</v>
      </c>
      <c r="B253" s="41" t="s">
        <v>249</v>
      </c>
      <c r="C253" s="63"/>
      <c r="D253" s="94"/>
      <c r="E253" s="47"/>
      <c r="F253" s="47"/>
      <c r="G253" s="47"/>
      <c r="H253" s="94">
        <f>G253</f>
        <v>0</v>
      </c>
      <c r="I253" s="47"/>
      <c r="J253" s="47">
        <f>G253-I253</f>
        <v>0</v>
      </c>
      <c r="K253" s="98"/>
    </row>
    <row r="254" spans="1:11" ht="15" hidden="1">
      <c r="A254" s="40" t="s">
        <v>250</v>
      </c>
      <c r="B254" s="41" t="s">
        <v>251</v>
      </c>
      <c r="C254" s="63"/>
      <c r="D254" s="94"/>
      <c r="E254" s="47"/>
      <c r="F254" s="47"/>
      <c r="G254" s="47"/>
      <c r="H254" s="94">
        <f>G254</f>
        <v>0</v>
      </c>
      <c r="I254" s="47"/>
      <c r="J254" s="47">
        <f>G254-I254</f>
        <v>0</v>
      </c>
      <c r="K254" s="96"/>
    </row>
    <row r="255" spans="1:11" ht="18" hidden="1">
      <c r="A255" s="32" t="s">
        <v>296</v>
      </c>
      <c r="B255" s="33" t="s">
        <v>253</v>
      </c>
      <c r="C255" s="62"/>
      <c r="D255" s="89">
        <f>D256+D257+D258+D259+D260</f>
        <v>0</v>
      </c>
      <c r="E255" s="89">
        <f t="shared" ref="E255:K255" si="121">E256+E257+E258+E259+E260</f>
        <v>0</v>
      </c>
      <c r="F255" s="89">
        <f t="shared" si="121"/>
        <v>0</v>
      </c>
      <c r="G255" s="89">
        <f t="shared" si="121"/>
        <v>0</v>
      </c>
      <c r="H255" s="89">
        <f t="shared" si="121"/>
        <v>0</v>
      </c>
      <c r="I255" s="89">
        <f t="shared" si="121"/>
        <v>0</v>
      </c>
      <c r="J255" s="89">
        <f t="shared" si="121"/>
        <v>0</v>
      </c>
      <c r="K255" s="90">
        <f t="shared" si="121"/>
        <v>0</v>
      </c>
    </row>
    <row r="256" spans="1:11" ht="15" hidden="1">
      <c r="A256" s="40" t="s">
        <v>254</v>
      </c>
      <c r="B256" s="41" t="s">
        <v>255</v>
      </c>
      <c r="C256" s="63"/>
      <c r="D256" s="94"/>
      <c r="E256" s="47"/>
      <c r="F256" s="105"/>
      <c r="G256" s="47"/>
      <c r="H256" s="94">
        <f>G256</f>
        <v>0</v>
      </c>
      <c r="I256" s="47"/>
      <c r="J256" s="47">
        <f>G256-I256</f>
        <v>0</v>
      </c>
      <c r="K256" s="98"/>
    </row>
    <row r="257" spans="1:11" ht="15" hidden="1">
      <c r="A257" s="40" t="s">
        <v>256</v>
      </c>
      <c r="B257" s="41" t="s">
        <v>257</v>
      </c>
      <c r="C257" s="63"/>
      <c r="D257" s="94"/>
      <c r="E257" s="47"/>
      <c r="F257" s="105"/>
      <c r="G257" s="47"/>
      <c r="H257" s="94">
        <f>G257</f>
        <v>0</v>
      </c>
      <c r="I257" s="47"/>
      <c r="J257" s="47">
        <f>G257-I257</f>
        <v>0</v>
      </c>
      <c r="K257" s="98"/>
    </row>
    <row r="258" spans="1:11" ht="15" hidden="1">
      <c r="A258" s="40" t="s">
        <v>258</v>
      </c>
      <c r="B258" s="41" t="s">
        <v>259</v>
      </c>
      <c r="C258" s="63"/>
      <c r="D258" s="94"/>
      <c r="E258" s="47"/>
      <c r="F258" s="105"/>
      <c r="G258" s="47"/>
      <c r="H258" s="94">
        <f>G258</f>
        <v>0</v>
      </c>
      <c r="I258" s="47"/>
      <c r="J258" s="47">
        <f>G258-I258</f>
        <v>0</v>
      </c>
      <c r="K258" s="98"/>
    </row>
    <row r="259" spans="1:11" ht="15" hidden="1">
      <c r="A259" s="40" t="s">
        <v>297</v>
      </c>
      <c r="B259" s="41" t="s">
        <v>261</v>
      </c>
      <c r="C259" s="63"/>
      <c r="D259" s="94"/>
      <c r="E259" s="47"/>
      <c r="F259" s="47"/>
      <c r="G259" s="47"/>
      <c r="H259" s="94">
        <f>G259</f>
        <v>0</v>
      </c>
      <c r="I259" s="47"/>
      <c r="J259" s="47">
        <f>G259-I259</f>
        <v>0</v>
      </c>
      <c r="K259" s="98"/>
    </row>
    <row r="260" spans="1:11" ht="15" hidden="1">
      <c r="A260" s="40" t="s">
        <v>262</v>
      </c>
      <c r="B260" s="41" t="s">
        <v>263</v>
      </c>
      <c r="C260" s="63"/>
      <c r="D260" s="94"/>
      <c r="E260" s="47"/>
      <c r="F260" s="105"/>
      <c r="G260" s="47"/>
      <c r="H260" s="94">
        <f>G260</f>
        <v>0</v>
      </c>
      <c r="I260" s="47"/>
      <c r="J260" s="47">
        <f>G260-I260</f>
        <v>0</v>
      </c>
      <c r="K260" s="98"/>
    </row>
    <row r="261" spans="1:11" ht="18" hidden="1">
      <c r="A261" s="28" t="s">
        <v>298</v>
      </c>
      <c r="B261" s="29" t="s">
        <v>265</v>
      </c>
      <c r="C261" s="64"/>
      <c r="D261" s="87"/>
      <c r="E261" s="113"/>
      <c r="F261" s="113"/>
      <c r="G261" s="113"/>
      <c r="H261" s="87"/>
      <c r="I261" s="113"/>
      <c r="J261" s="114"/>
      <c r="K261" s="115"/>
    </row>
    <row r="262" spans="1:11" ht="15" hidden="1">
      <c r="A262" s="70" t="s">
        <v>299</v>
      </c>
      <c r="B262" s="71" t="s">
        <v>267</v>
      </c>
      <c r="C262" s="72"/>
      <c r="D262" s="74"/>
      <c r="E262" s="74"/>
      <c r="F262" s="74"/>
      <c r="G262" s="74"/>
      <c r="H262" s="94"/>
      <c r="I262" s="47"/>
      <c r="J262" s="48"/>
      <c r="K262" s="98"/>
    </row>
    <row r="263" spans="1:11" ht="15.75" hidden="1" thickBot="1">
      <c r="A263" s="116" t="s">
        <v>300</v>
      </c>
      <c r="B263" s="117" t="s">
        <v>269</v>
      </c>
      <c r="C263" s="118"/>
      <c r="D263" s="119"/>
      <c r="E263" s="119"/>
      <c r="F263" s="119"/>
      <c r="G263" s="119"/>
      <c r="H263" s="120"/>
      <c r="I263" s="121"/>
      <c r="J263" s="122"/>
      <c r="K263" s="123"/>
    </row>
    <row r="264" spans="1:11" ht="45.75" customHeight="1" thickBot="1">
      <c r="A264" s="170" t="s">
        <v>327</v>
      </c>
      <c r="B264" s="171" t="s">
        <v>17</v>
      </c>
      <c r="C264" s="79">
        <f>C265+C275+C283+C335+C352+C382</f>
        <v>204978643</v>
      </c>
      <c r="D264" s="172">
        <f t="shared" ref="D264:K264" si="122">D265+D275+D283+D335+D352+D382</f>
        <v>183592004</v>
      </c>
      <c r="E264" s="125">
        <f t="shared" si="122"/>
        <v>213677343</v>
      </c>
      <c r="F264" s="125">
        <f t="shared" si="122"/>
        <v>184387004</v>
      </c>
      <c r="G264" s="125">
        <f t="shared" si="122"/>
        <v>120768369</v>
      </c>
      <c r="H264" s="125">
        <f t="shared" si="122"/>
        <v>120768369</v>
      </c>
      <c r="I264" s="125">
        <f t="shared" si="122"/>
        <v>120768369</v>
      </c>
      <c r="J264" s="124">
        <f t="shared" si="122"/>
        <v>0</v>
      </c>
      <c r="K264" s="126">
        <f t="shared" si="122"/>
        <v>34250111</v>
      </c>
    </row>
    <row r="265" spans="1:11" ht="18">
      <c r="A265" s="83" t="s">
        <v>301</v>
      </c>
      <c r="B265" s="84" t="s">
        <v>19</v>
      </c>
      <c r="C265" s="86">
        <f t="shared" ref="C265:K265" si="123">C266+C269</f>
        <v>3815500</v>
      </c>
      <c r="D265" s="87">
        <f t="shared" si="123"/>
        <v>3984100</v>
      </c>
      <c r="E265" s="87">
        <f t="shared" si="123"/>
        <v>3815500</v>
      </c>
      <c r="F265" s="87">
        <f t="shared" si="123"/>
        <v>3984100</v>
      </c>
      <c r="G265" s="87">
        <f t="shared" si="123"/>
        <v>2473612</v>
      </c>
      <c r="H265" s="87">
        <f t="shared" si="123"/>
        <v>2473612</v>
      </c>
      <c r="I265" s="87">
        <f t="shared" si="123"/>
        <v>2473612</v>
      </c>
      <c r="J265" s="87">
        <f t="shared" si="123"/>
        <v>0</v>
      </c>
      <c r="K265" s="103">
        <f t="shared" si="123"/>
        <v>2469841</v>
      </c>
    </row>
    <row r="266" spans="1:11" ht="18">
      <c r="A266" s="32" t="s">
        <v>272</v>
      </c>
      <c r="B266" s="33" t="s">
        <v>21</v>
      </c>
      <c r="C266" s="89">
        <f t="shared" ref="C266:K267" si="124">C267</f>
        <v>3815500</v>
      </c>
      <c r="D266" s="89">
        <f t="shared" si="124"/>
        <v>3984100</v>
      </c>
      <c r="E266" s="89">
        <f t="shared" si="124"/>
        <v>3815500</v>
      </c>
      <c r="F266" s="89">
        <f t="shared" si="124"/>
        <v>3984100</v>
      </c>
      <c r="G266" s="89">
        <f t="shared" si="124"/>
        <v>2473612</v>
      </c>
      <c r="H266" s="89">
        <f t="shared" si="124"/>
        <v>2473612</v>
      </c>
      <c r="I266" s="89">
        <f t="shared" si="124"/>
        <v>2473612</v>
      </c>
      <c r="J266" s="89">
        <f t="shared" si="124"/>
        <v>0</v>
      </c>
      <c r="K266" s="108">
        <f t="shared" si="124"/>
        <v>2467302</v>
      </c>
    </row>
    <row r="267" spans="1:11" ht="18">
      <c r="A267" s="51" t="s">
        <v>273</v>
      </c>
      <c r="B267" s="37" t="s">
        <v>23</v>
      </c>
      <c r="C267" s="151">
        <f t="shared" si="124"/>
        <v>3815500</v>
      </c>
      <c r="D267" s="151">
        <f t="shared" si="124"/>
        <v>3984100</v>
      </c>
      <c r="E267" s="151">
        <f t="shared" si="124"/>
        <v>3815500</v>
      </c>
      <c r="F267" s="151">
        <f t="shared" si="124"/>
        <v>3984100</v>
      </c>
      <c r="G267" s="151">
        <f t="shared" si="124"/>
        <v>2473612</v>
      </c>
      <c r="H267" s="151">
        <f t="shared" si="124"/>
        <v>2473612</v>
      </c>
      <c r="I267" s="151">
        <f t="shared" si="124"/>
        <v>2473612</v>
      </c>
      <c r="J267" s="151">
        <f t="shared" si="124"/>
        <v>0</v>
      </c>
      <c r="K267" s="162">
        <f t="shared" si="124"/>
        <v>2467302</v>
      </c>
    </row>
    <row r="268" spans="1:11" ht="15">
      <c r="A268" s="40" t="s">
        <v>24</v>
      </c>
      <c r="B268" s="41" t="s">
        <v>25</v>
      </c>
      <c r="C268" s="165">
        <f>E268</f>
        <v>3815500</v>
      </c>
      <c r="D268" s="163">
        <f>F268</f>
        <v>3984100</v>
      </c>
      <c r="E268" s="153">
        <f>1113000+840000+1862500</f>
        <v>3815500</v>
      </c>
      <c r="F268" s="153">
        <f>1041600+840000+2102500</f>
        <v>3984100</v>
      </c>
      <c r="G268" s="153">
        <f>454530+809964+1209118</f>
        <v>2473612</v>
      </c>
      <c r="H268" s="153">
        <f>G268</f>
        <v>2473612</v>
      </c>
      <c r="I268" s="153">
        <f>454530+809964+1209118</f>
        <v>2473612</v>
      </c>
      <c r="J268" s="156"/>
      <c r="K268" s="155">
        <f>405335+950064+1111903</f>
        <v>2467302</v>
      </c>
    </row>
    <row r="269" spans="1:11" ht="27" hidden="1">
      <c r="A269" s="32" t="s">
        <v>26</v>
      </c>
      <c r="B269" s="33" t="s">
        <v>27</v>
      </c>
      <c r="C269" s="128">
        <f>D269</f>
        <v>0</v>
      </c>
      <c r="D269" s="89">
        <f>D270+D271+D272+D273+D274</f>
        <v>0</v>
      </c>
      <c r="E269" s="89">
        <f t="shared" ref="E269:K269" si="125">E270+E271+E272+E273+E274</f>
        <v>0</v>
      </c>
      <c r="F269" s="89">
        <f t="shared" si="125"/>
        <v>0</v>
      </c>
      <c r="G269" s="89">
        <f t="shared" si="125"/>
        <v>0</v>
      </c>
      <c r="H269" s="89">
        <f t="shared" si="125"/>
        <v>0</v>
      </c>
      <c r="I269" s="89">
        <f t="shared" si="125"/>
        <v>0</v>
      </c>
      <c r="J269" s="89">
        <f t="shared" si="125"/>
        <v>0</v>
      </c>
      <c r="K269" s="90">
        <f t="shared" si="125"/>
        <v>2539</v>
      </c>
    </row>
    <row r="270" spans="1:11" ht="19.5" hidden="1">
      <c r="A270" s="40" t="s">
        <v>276</v>
      </c>
      <c r="B270" s="41" t="s">
        <v>29</v>
      </c>
      <c r="C270" s="63"/>
      <c r="D270" s="94"/>
      <c r="E270" s="47"/>
      <c r="F270" s="47"/>
      <c r="G270" s="47"/>
      <c r="H270" s="47"/>
      <c r="I270" s="47"/>
      <c r="J270" s="47">
        <f>G270-I270</f>
        <v>0</v>
      </c>
      <c r="K270" s="98"/>
    </row>
    <row r="271" spans="1:11" ht="19.5" hidden="1">
      <c r="A271" s="40" t="s">
        <v>30</v>
      </c>
      <c r="B271" s="41" t="s">
        <v>31</v>
      </c>
      <c r="C271" s="63"/>
      <c r="D271" s="94"/>
      <c r="E271" s="47"/>
      <c r="F271" s="47"/>
      <c r="G271" s="47"/>
      <c r="H271" s="47"/>
      <c r="I271" s="47"/>
      <c r="J271" s="47">
        <f>G271-I271</f>
        <v>0</v>
      </c>
      <c r="K271" s="98"/>
    </row>
    <row r="272" spans="1:11" ht="29.25" hidden="1">
      <c r="A272" s="40" t="s">
        <v>32</v>
      </c>
      <c r="B272" s="41" t="s">
        <v>33</v>
      </c>
      <c r="C272" s="127">
        <f>D272</f>
        <v>0</v>
      </c>
      <c r="D272" s="94"/>
      <c r="E272" s="47"/>
      <c r="F272" s="47"/>
      <c r="G272" s="47"/>
      <c r="H272" s="47"/>
      <c r="I272" s="47"/>
      <c r="J272" s="47">
        <f>G272-I272</f>
        <v>0</v>
      </c>
      <c r="K272" s="98"/>
    </row>
    <row r="273" spans="1:11" ht="19.5" hidden="1">
      <c r="A273" s="40" t="s">
        <v>34</v>
      </c>
      <c r="B273" s="41" t="s">
        <v>35</v>
      </c>
      <c r="C273" s="127">
        <f>D273</f>
        <v>0</v>
      </c>
      <c r="D273" s="94">
        <f>F273</f>
        <v>0</v>
      </c>
      <c r="E273" s="95">
        <v>0</v>
      </c>
      <c r="F273" s="95"/>
      <c r="G273" s="95"/>
      <c r="H273" s="95"/>
      <c r="I273" s="95">
        <f>G273</f>
        <v>0</v>
      </c>
      <c r="J273" s="99">
        <f>G273-I273</f>
        <v>0</v>
      </c>
      <c r="K273" s="96">
        <v>2539</v>
      </c>
    </row>
    <row r="274" spans="1:11" ht="15" hidden="1">
      <c r="A274" s="40" t="s">
        <v>36</v>
      </c>
      <c r="B274" s="41" t="s">
        <v>37</v>
      </c>
      <c r="C274" s="127">
        <f>D274</f>
        <v>0</v>
      </c>
      <c r="D274" s="94"/>
      <c r="E274" s="47"/>
      <c r="F274" s="47"/>
      <c r="G274" s="47"/>
      <c r="H274" s="47"/>
      <c r="I274" s="47"/>
      <c r="J274" s="47">
        <f>G274-I274</f>
        <v>0</v>
      </c>
      <c r="K274" s="98"/>
    </row>
    <row r="275" spans="1:11" ht="18">
      <c r="A275" s="28" t="s">
        <v>49</v>
      </c>
      <c r="B275" s="29" t="s">
        <v>50</v>
      </c>
      <c r="C275" s="64"/>
      <c r="D275" s="87">
        <f>D276+D278</f>
        <v>293300</v>
      </c>
      <c r="E275" s="87">
        <f t="shared" ref="E275:K275" si="126">E276+E278</f>
        <v>293300</v>
      </c>
      <c r="F275" s="87">
        <f t="shared" si="126"/>
        <v>293300</v>
      </c>
      <c r="G275" s="87">
        <f t="shared" si="126"/>
        <v>35015</v>
      </c>
      <c r="H275" s="87">
        <f t="shared" si="126"/>
        <v>35015</v>
      </c>
      <c r="I275" s="87">
        <f t="shared" si="126"/>
        <v>35015</v>
      </c>
      <c r="J275" s="87">
        <f>J276+J278</f>
        <v>0</v>
      </c>
      <c r="K275" s="103">
        <f t="shared" si="126"/>
        <v>62324</v>
      </c>
    </row>
    <row r="276" spans="1:11" ht="15.75">
      <c r="A276" s="32" t="s">
        <v>51</v>
      </c>
      <c r="B276" s="33" t="s">
        <v>52</v>
      </c>
      <c r="C276" s="62"/>
      <c r="D276" s="89">
        <f>D277</f>
        <v>0</v>
      </c>
      <c r="E276" s="89">
        <f t="shared" ref="E276:K276" si="127">E277</f>
        <v>0</v>
      </c>
      <c r="F276" s="89">
        <f t="shared" si="127"/>
        <v>0</v>
      </c>
      <c r="G276" s="89">
        <f t="shared" si="127"/>
        <v>0</v>
      </c>
      <c r="H276" s="89">
        <f t="shared" si="127"/>
        <v>0</v>
      </c>
      <c r="I276" s="89">
        <f t="shared" si="127"/>
        <v>0</v>
      </c>
      <c r="J276" s="89">
        <f t="shared" si="127"/>
        <v>0</v>
      </c>
      <c r="K276" s="90">
        <f t="shared" si="127"/>
        <v>0</v>
      </c>
    </row>
    <row r="277" spans="1:11" ht="15">
      <c r="A277" s="40" t="s">
        <v>277</v>
      </c>
      <c r="B277" s="41" t="s">
        <v>54</v>
      </c>
      <c r="C277" s="63"/>
      <c r="D277" s="94"/>
      <c r="E277" s="47"/>
      <c r="F277" s="47"/>
      <c r="G277" s="47"/>
      <c r="H277" s="47"/>
      <c r="I277" s="47"/>
      <c r="J277" s="47">
        <f>G277-I277</f>
        <v>0</v>
      </c>
      <c r="K277" s="98"/>
    </row>
    <row r="278" spans="1:11" ht="18">
      <c r="A278" s="32" t="s">
        <v>302</v>
      </c>
      <c r="B278" s="33" t="s">
        <v>56</v>
      </c>
      <c r="C278" s="89">
        <f>C279</f>
        <v>293300</v>
      </c>
      <c r="D278" s="89">
        <f>D279</f>
        <v>293300</v>
      </c>
      <c r="E278" s="89">
        <f>E279</f>
        <v>293300</v>
      </c>
      <c r="F278" s="89">
        <f t="shared" ref="F278:K278" si="128">F279</f>
        <v>293300</v>
      </c>
      <c r="G278" s="89">
        <f t="shared" si="128"/>
        <v>35015</v>
      </c>
      <c r="H278" s="89">
        <f t="shared" si="128"/>
        <v>35015</v>
      </c>
      <c r="I278" s="89">
        <f t="shared" si="128"/>
        <v>35015</v>
      </c>
      <c r="J278" s="89">
        <f t="shared" si="128"/>
        <v>0</v>
      </c>
      <c r="K278" s="89">
        <f t="shared" si="128"/>
        <v>62324</v>
      </c>
    </row>
    <row r="279" spans="1:11" ht="15">
      <c r="A279" s="51" t="s">
        <v>57</v>
      </c>
      <c r="B279" s="37" t="s">
        <v>58</v>
      </c>
      <c r="C279" s="92">
        <f>C280+C281+C282</f>
        <v>293300</v>
      </c>
      <c r="D279" s="92">
        <f>D280+D281+D282</f>
        <v>293300</v>
      </c>
      <c r="E279" s="92">
        <f>E280+E281+E282</f>
        <v>293300</v>
      </c>
      <c r="F279" s="92">
        <f t="shared" ref="F279:K279" si="129">F280+F281+F282</f>
        <v>293300</v>
      </c>
      <c r="G279" s="92">
        <f t="shared" si="129"/>
        <v>35015</v>
      </c>
      <c r="H279" s="92">
        <f t="shared" si="129"/>
        <v>35015</v>
      </c>
      <c r="I279" s="92">
        <f t="shared" si="129"/>
        <v>35015</v>
      </c>
      <c r="J279" s="92">
        <f t="shared" si="129"/>
        <v>0</v>
      </c>
      <c r="K279" s="92">
        <f t="shared" si="129"/>
        <v>62324</v>
      </c>
    </row>
    <row r="280" spans="1:11" ht="15">
      <c r="A280" s="40" t="s">
        <v>59</v>
      </c>
      <c r="B280" s="41" t="s">
        <v>60</v>
      </c>
      <c r="C280" s="94">
        <f t="shared" ref="C280:D282" si="130">E280</f>
        <v>49000</v>
      </c>
      <c r="D280" s="94">
        <f t="shared" si="130"/>
        <v>49000</v>
      </c>
      <c r="E280" s="153">
        <v>49000</v>
      </c>
      <c r="F280" s="153">
        <v>49000</v>
      </c>
      <c r="G280" s="153">
        <v>26945</v>
      </c>
      <c r="H280" s="153">
        <f>G280</f>
        <v>26945</v>
      </c>
      <c r="I280" s="153">
        <f>G280</f>
        <v>26945</v>
      </c>
      <c r="J280" s="156">
        <f>G280-I280</f>
        <v>0</v>
      </c>
      <c r="K280" s="155">
        <v>0</v>
      </c>
    </row>
    <row r="281" spans="1:11" ht="19.5">
      <c r="A281" s="40" t="s">
        <v>61</v>
      </c>
      <c r="B281" s="41" t="s">
        <v>62</v>
      </c>
      <c r="C281" s="127">
        <f t="shared" si="130"/>
        <v>0</v>
      </c>
      <c r="D281" s="94">
        <f t="shared" si="130"/>
        <v>0</v>
      </c>
      <c r="E281" s="153"/>
      <c r="F281" s="153"/>
      <c r="G281" s="153"/>
      <c r="H281" s="153">
        <f>G281</f>
        <v>0</v>
      </c>
      <c r="I281" s="153">
        <f>G281</f>
        <v>0</v>
      </c>
      <c r="J281" s="156">
        <f>G281-I281</f>
        <v>0</v>
      </c>
      <c r="K281" s="155">
        <f>53545</f>
        <v>53545</v>
      </c>
    </row>
    <row r="282" spans="1:11" ht="19.5">
      <c r="A282" s="40" t="s">
        <v>63</v>
      </c>
      <c r="B282" s="41" t="s">
        <v>64</v>
      </c>
      <c r="C282" s="164">
        <f t="shared" si="130"/>
        <v>244300</v>
      </c>
      <c r="D282" s="47">
        <f t="shared" si="130"/>
        <v>244300</v>
      </c>
      <c r="E282" s="153">
        <v>244300</v>
      </c>
      <c r="F282" s="153">
        <v>244300</v>
      </c>
      <c r="G282" s="153">
        <v>8070</v>
      </c>
      <c r="H282" s="153">
        <f>G282</f>
        <v>8070</v>
      </c>
      <c r="I282" s="153">
        <v>8070</v>
      </c>
      <c r="J282" s="153">
        <f>G282-I282</f>
        <v>0</v>
      </c>
      <c r="K282" s="153">
        <f>8131+648</f>
        <v>8779</v>
      </c>
    </row>
    <row r="283" spans="1:11" ht="27">
      <c r="A283" s="28" t="s">
        <v>303</v>
      </c>
      <c r="B283" s="29" t="s">
        <v>66</v>
      </c>
      <c r="C283" s="87">
        <f>C284+C299+C306+C323</f>
        <v>44736333</v>
      </c>
      <c r="D283" s="87">
        <f>D284+D299+D306+D323</f>
        <v>34349907</v>
      </c>
      <c r="E283" s="87">
        <f t="shared" ref="E283:K283" si="131">E284+E299+E306+E323</f>
        <v>44736333</v>
      </c>
      <c r="F283" s="87">
        <f t="shared" si="131"/>
        <v>34741907</v>
      </c>
      <c r="G283" s="87">
        <f t="shared" si="131"/>
        <v>18577791</v>
      </c>
      <c r="H283" s="87">
        <f t="shared" si="131"/>
        <v>18577791</v>
      </c>
      <c r="I283" s="87">
        <f t="shared" si="131"/>
        <v>18577791</v>
      </c>
      <c r="J283" s="87">
        <f>J284+J299+J306+J323</f>
        <v>0</v>
      </c>
      <c r="K283" s="103">
        <f t="shared" si="131"/>
        <v>1806617</v>
      </c>
    </row>
    <row r="284" spans="1:11" ht="27">
      <c r="A284" s="32" t="s">
        <v>304</v>
      </c>
      <c r="B284" s="33" t="s">
        <v>68</v>
      </c>
      <c r="C284" s="89">
        <f t="shared" ref="C284:K284" si="132">C285+C288+C292+C293+C295+C298</f>
        <v>16193598</v>
      </c>
      <c r="D284" s="89">
        <f t="shared" si="132"/>
        <v>13214347</v>
      </c>
      <c r="E284" s="89">
        <f t="shared" si="132"/>
        <v>16193598</v>
      </c>
      <c r="F284" s="89">
        <f t="shared" si="132"/>
        <v>13214347</v>
      </c>
      <c r="G284" s="89">
        <f t="shared" si="132"/>
        <v>8443964</v>
      </c>
      <c r="H284" s="89">
        <f t="shared" si="132"/>
        <v>8443964</v>
      </c>
      <c r="I284" s="89">
        <f t="shared" si="132"/>
        <v>8443964</v>
      </c>
      <c r="J284" s="89">
        <f>J285+J288+J292+J293+J295+J298</f>
        <v>0</v>
      </c>
      <c r="K284" s="90">
        <f t="shared" si="132"/>
        <v>672676</v>
      </c>
    </row>
    <row r="285" spans="1:11" ht="18">
      <c r="A285" s="51" t="s">
        <v>279</v>
      </c>
      <c r="B285" s="37" t="s">
        <v>70</v>
      </c>
      <c r="C285" s="92">
        <f t="shared" ref="C285:K285" si="133">C286+C287</f>
        <v>6323700</v>
      </c>
      <c r="D285" s="92">
        <f t="shared" si="133"/>
        <v>6373143</v>
      </c>
      <c r="E285" s="92">
        <f>E286+E287</f>
        <v>6323700</v>
      </c>
      <c r="F285" s="92">
        <f>F286+F287</f>
        <v>6373143</v>
      </c>
      <c r="G285" s="92">
        <f t="shared" si="133"/>
        <v>5157143</v>
      </c>
      <c r="H285" s="92">
        <f t="shared" si="133"/>
        <v>5157143</v>
      </c>
      <c r="I285" s="92">
        <f t="shared" si="133"/>
        <v>5157143</v>
      </c>
      <c r="J285" s="92">
        <f>J286+J287</f>
        <v>0</v>
      </c>
      <c r="K285" s="93">
        <f t="shared" si="133"/>
        <v>42795</v>
      </c>
    </row>
    <row r="286" spans="1:11" ht="15">
      <c r="A286" s="40" t="s">
        <v>71</v>
      </c>
      <c r="B286" s="41" t="s">
        <v>72</v>
      </c>
      <c r="C286" s="127">
        <f>E286</f>
        <v>6323700</v>
      </c>
      <c r="D286" s="94">
        <f>F286</f>
        <v>6373143</v>
      </c>
      <c r="E286" s="153">
        <v>6323700</v>
      </c>
      <c r="F286" s="153">
        <f>'[1]13+verif'!F285</f>
        <v>6373143</v>
      </c>
      <c r="G286" s="153">
        <f>'[1]13+verif'!G285</f>
        <v>5157143</v>
      </c>
      <c r="H286" s="153">
        <f>'[1]13+verif'!H285</f>
        <v>5157143</v>
      </c>
      <c r="I286" s="153">
        <f>'[1]13+verif'!I285</f>
        <v>5157143</v>
      </c>
      <c r="J286" s="153">
        <f>'[1]13+verif'!J285</f>
        <v>0</v>
      </c>
      <c r="K286" s="153">
        <f>'[1]13+verif'!K285</f>
        <v>41746</v>
      </c>
    </row>
    <row r="287" spans="1:11" ht="15">
      <c r="A287" s="40" t="s">
        <v>73</v>
      </c>
      <c r="B287" s="41" t="s">
        <v>74</v>
      </c>
      <c r="C287" s="127">
        <f>D287</f>
        <v>0</v>
      </c>
      <c r="D287" s="94"/>
      <c r="E287" s="94"/>
      <c r="F287" s="47"/>
      <c r="G287" s="94"/>
      <c r="H287" s="94"/>
      <c r="I287" s="94"/>
      <c r="J287" s="47">
        <v>0</v>
      </c>
      <c r="K287" s="153">
        <f>'[1]13+verif'!K286</f>
        <v>1049</v>
      </c>
    </row>
    <row r="288" spans="1:11" ht="18">
      <c r="A288" s="51" t="s">
        <v>280</v>
      </c>
      <c r="B288" s="37" t="s">
        <v>76</v>
      </c>
      <c r="C288" s="92">
        <f>C289+C290+C291</f>
        <v>8626898</v>
      </c>
      <c r="D288" s="92">
        <f>D289+D290+D291</f>
        <v>3046204</v>
      </c>
      <c r="E288" s="92">
        <f t="shared" ref="E288:K288" si="134">E289+E290+E291</f>
        <v>8626898</v>
      </c>
      <c r="F288" s="92">
        <f t="shared" si="134"/>
        <v>3046204</v>
      </c>
      <c r="G288" s="92">
        <f t="shared" si="134"/>
        <v>1472504</v>
      </c>
      <c r="H288" s="92">
        <f t="shared" si="134"/>
        <v>1472504</v>
      </c>
      <c r="I288" s="92">
        <f t="shared" si="134"/>
        <v>1472504</v>
      </c>
      <c r="J288" s="92">
        <f t="shared" si="134"/>
        <v>0</v>
      </c>
      <c r="K288" s="93">
        <f t="shared" si="134"/>
        <v>629881</v>
      </c>
    </row>
    <row r="289" spans="1:11" ht="15">
      <c r="A289" s="40" t="s">
        <v>77</v>
      </c>
      <c r="B289" s="41" t="s">
        <v>78</v>
      </c>
      <c r="C289" s="127">
        <f>E289</f>
        <v>4834517</v>
      </c>
      <c r="D289" s="94">
        <f>F289</f>
        <v>1068524</v>
      </c>
      <c r="E289" s="153">
        <v>4834517</v>
      </c>
      <c r="F289" s="153">
        <f>'[1]13+verif'!F288</f>
        <v>1068524</v>
      </c>
      <c r="G289" s="153">
        <f>'[1]13+verif'!G288</f>
        <v>429951</v>
      </c>
      <c r="H289" s="153">
        <f>'[1]13+verif'!H288</f>
        <v>429951</v>
      </c>
      <c r="I289" s="153">
        <f>'[1]13+verif'!I288</f>
        <v>429951</v>
      </c>
      <c r="J289" s="153">
        <f>'[1]13+verif'!J288</f>
        <v>0</v>
      </c>
      <c r="K289" s="153">
        <f>'[1]13+verif'!K288</f>
        <v>354277</v>
      </c>
    </row>
    <row r="290" spans="1:11" ht="15">
      <c r="A290" s="40" t="s">
        <v>79</v>
      </c>
      <c r="B290" s="41" t="s">
        <v>80</v>
      </c>
      <c r="C290" s="127">
        <f>E290</f>
        <v>3792381</v>
      </c>
      <c r="D290" s="94">
        <f>F290</f>
        <v>1977680</v>
      </c>
      <c r="E290" s="153">
        <v>3792381</v>
      </c>
      <c r="F290" s="153">
        <f>'[1]13+verif'!F289</f>
        <v>1977680</v>
      </c>
      <c r="G290" s="153">
        <f>'[1]13+verif'!G289</f>
        <v>1042553</v>
      </c>
      <c r="H290" s="153">
        <f>'[1]13+verif'!H289</f>
        <v>1042553</v>
      </c>
      <c r="I290" s="153">
        <f>'[1]13+verif'!I289</f>
        <v>1042553</v>
      </c>
      <c r="J290" s="153">
        <f>'[1]13+verif'!J289</f>
        <v>0</v>
      </c>
      <c r="K290" s="153">
        <f>'[1]13+verif'!K289</f>
        <v>275604</v>
      </c>
    </row>
    <row r="291" spans="1:11" ht="15">
      <c r="A291" s="40" t="s">
        <v>81</v>
      </c>
      <c r="B291" s="41" t="s">
        <v>82</v>
      </c>
      <c r="C291" s="127">
        <f>E291</f>
        <v>0</v>
      </c>
      <c r="D291" s="94"/>
      <c r="E291" s="163"/>
      <c r="F291" s="153"/>
      <c r="G291" s="163"/>
      <c r="H291" s="153">
        <f>G291</f>
        <v>0</v>
      </c>
      <c r="I291" s="153"/>
      <c r="J291" s="153">
        <f>G291-I291</f>
        <v>0</v>
      </c>
      <c r="K291" s="155"/>
    </row>
    <row r="292" spans="1:11" ht="15" hidden="1">
      <c r="A292" s="40" t="s">
        <v>83</v>
      </c>
      <c r="B292" s="41" t="s">
        <v>84</v>
      </c>
      <c r="C292" s="127">
        <f>E292</f>
        <v>0</v>
      </c>
      <c r="D292" s="94"/>
      <c r="E292" s="163"/>
      <c r="F292" s="166"/>
      <c r="G292" s="163"/>
      <c r="H292" s="153">
        <f>G292</f>
        <v>0</v>
      </c>
      <c r="I292" s="153"/>
      <c r="J292" s="153">
        <f>G292-I292</f>
        <v>0</v>
      </c>
      <c r="K292" s="155"/>
    </row>
    <row r="293" spans="1:11" ht="18" hidden="1">
      <c r="A293" s="51" t="s">
        <v>282</v>
      </c>
      <c r="B293" s="37" t="s">
        <v>86</v>
      </c>
      <c r="C293" s="129">
        <f>D293</f>
        <v>0</v>
      </c>
      <c r="D293" s="92">
        <f>D294</f>
        <v>0</v>
      </c>
      <c r="E293" s="151">
        <f t="shared" ref="E293:K293" si="135">E294</f>
        <v>0</v>
      </c>
      <c r="F293" s="151">
        <f t="shared" si="135"/>
        <v>0</v>
      </c>
      <c r="G293" s="151">
        <f t="shared" si="135"/>
        <v>0</v>
      </c>
      <c r="H293" s="151">
        <f t="shared" si="135"/>
        <v>0</v>
      </c>
      <c r="I293" s="151">
        <f t="shared" si="135"/>
        <v>0</v>
      </c>
      <c r="J293" s="151">
        <f t="shared" si="135"/>
        <v>0</v>
      </c>
      <c r="K293" s="152">
        <f t="shared" si="135"/>
        <v>0</v>
      </c>
    </row>
    <row r="294" spans="1:11" ht="15" hidden="1">
      <c r="A294" s="40" t="s">
        <v>305</v>
      </c>
      <c r="B294" s="41" t="s">
        <v>88</v>
      </c>
      <c r="C294" s="127">
        <f>D294</f>
        <v>0</v>
      </c>
      <c r="D294" s="94"/>
      <c r="E294" s="163"/>
      <c r="F294" s="153"/>
      <c r="G294" s="163"/>
      <c r="H294" s="160"/>
      <c r="I294" s="153"/>
      <c r="J294" s="153">
        <f>G294-I294</f>
        <v>0</v>
      </c>
      <c r="K294" s="155"/>
    </row>
    <row r="295" spans="1:11" ht="18" hidden="1">
      <c r="A295" s="51" t="s">
        <v>283</v>
      </c>
      <c r="B295" s="37" t="s">
        <v>90</v>
      </c>
      <c r="C295" s="129">
        <f>D295</f>
        <v>0</v>
      </c>
      <c r="D295" s="92">
        <f>D296+D297</f>
        <v>0</v>
      </c>
      <c r="E295" s="151">
        <f t="shared" ref="E295:K295" si="136">E296+E297</f>
        <v>0</v>
      </c>
      <c r="F295" s="151">
        <f t="shared" si="136"/>
        <v>0</v>
      </c>
      <c r="G295" s="151">
        <f t="shared" si="136"/>
        <v>0</v>
      </c>
      <c r="H295" s="151">
        <f t="shared" si="136"/>
        <v>0</v>
      </c>
      <c r="I295" s="151">
        <f t="shared" si="136"/>
        <v>0</v>
      </c>
      <c r="J295" s="151">
        <f t="shared" si="136"/>
        <v>0</v>
      </c>
      <c r="K295" s="152">
        <f t="shared" si="136"/>
        <v>0</v>
      </c>
    </row>
    <row r="296" spans="1:11" ht="15" hidden="1">
      <c r="A296" s="40" t="s">
        <v>91</v>
      </c>
      <c r="B296" s="41" t="s">
        <v>92</v>
      </c>
      <c r="C296" s="127">
        <f>D296</f>
        <v>0</v>
      </c>
      <c r="D296" s="94"/>
      <c r="E296" s="163"/>
      <c r="F296" s="153"/>
      <c r="G296" s="163"/>
      <c r="H296" s="163">
        <f>G296</f>
        <v>0</v>
      </c>
      <c r="I296" s="163"/>
      <c r="J296" s="153">
        <f>G296-I296</f>
        <v>0</v>
      </c>
      <c r="K296" s="155"/>
    </row>
    <row r="297" spans="1:11" ht="15">
      <c r="A297" s="40" t="s">
        <v>93</v>
      </c>
      <c r="B297" s="41" t="s">
        <v>94</v>
      </c>
      <c r="C297" s="127">
        <f>D297</f>
        <v>0</v>
      </c>
      <c r="D297" s="94"/>
      <c r="E297" s="163"/>
      <c r="F297" s="153"/>
      <c r="G297" s="163"/>
      <c r="H297" s="163">
        <f>G297</f>
        <v>0</v>
      </c>
      <c r="I297" s="153"/>
      <c r="J297" s="153">
        <f>G297-I297</f>
        <v>0</v>
      </c>
      <c r="K297" s="155"/>
    </row>
    <row r="298" spans="1:11" ht="15">
      <c r="A298" s="40" t="s">
        <v>95</v>
      </c>
      <c r="B298" s="41" t="s">
        <v>96</v>
      </c>
      <c r="C298" s="127">
        <f>E298</f>
        <v>1243000</v>
      </c>
      <c r="D298" s="94">
        <f>F298</f>
        <v>3795000</v>
      </c>
      <c r="E298" s="153">
        <v>1243000</v>
      </c>
      <c r="F298" s="153">
        <f>'[1]13+verif'!F297</f>
        <v>3795000</v>
      </c>
      <c r="G298" s="153">
        <f>'[1]13+verif'!G297</f>
        <v>1814317</v>
      </c>
      <c r="H298" s="153">
        <f>'[1]13+verif'!H297</f>
        <v>1814317</v>
      </c>
      <c r="I298" s="153">
        <f>'[1]13+verif'!I297</f>
        <v>1814317</v>
      </c>
      <c r="J298" s="153">
        <f>'[1]13+verif'!J297</f>
        <v>0</v>
      </c>
      <c r="K298" s="153">
        <f>'[1]13+verif'!K297</f>
        <v>0</v>
      </c>
    </row>
    <row r="299" spans="1:11" ht="18">
      <c r="A299" s="32" t="s">
        <v>306</v>
      </c>
      <c r="B299" s="33" t="s">
        <v>98</v>
      </c>
      <c r="C299" s="89">
        <f t="shared" ref="C299:K299" si="137">C300+C303+C304</f>
        <v>3000</v>
      </c>
      <c r="D299" s="89">
        <f t="shared" si="137"/>
        <v>3000</v>
      </c>
      <c r="E299" s="89">
        <f t="shared" si="137"/>
        <v>3000</v>
      </c>
      <c r="F299" s="89">
        <f t="shared" si="137"/>
        <v>395000</v>
      </c>
      <c r="G299" s="89">
        <f t="shared" si="137"/>
        <v>1086</v>
      </c>
      <c r="H299" s="89">
        <f t="shared" si="137"/>
        <v>1086</v>
      </c>
      <c r="I299" s="89">
        <f t="shared" si="137"/>
        <v>1086</v>
      </c>
      <c r="J299" s="89">
        <f>J300+J303+J304</f>
        <v>0</v>
      </c>
      <c r="K299" s="90">
        <f t="shared" si="137"/>
        <v>106</v>
      </c>
    </row>
    <row r="300" spans="1:11" ht="18">
      <c r="A300" s="51" t="s">
        <v>99</v>
      </c>
      <c r="B300" s="37" t="s">
        <v>100</v>
      </c>
      <c r="C300" s="92">
        <f t="shared" ref="C300:K300" si="138">C301+C302</f>
        <v>0</v>
      </c>
      <c r="D300" s="92">
        <f t="shared" si="138"/>
        <v>0</v>
      </c>
      <c r="E300" s="92">
        <f t="shared" si="138"/>
        <v>0</v>
      </c>
      <c r="F300" s="92">
        <f t="shared" si="138"/>
        <v>0</v>
      </c>
      <c r="G300" s="92">
        <f t="shared" si="138"/>
        <v>0</v>
      </c>
      <c r="H300" s="92">
        <f t="shared" si="138"/>
        <v>0</v>
      </c>
      <c r="I300" s="92">
        <f t="shared" si="138"/>
        <v>0</v>
      </c>
      <c r="J300" s="92">
        <f>J301+J302</f>
        <v>0</v>
      </c>
      <c r="K300" s="93">
        <f t="shared" si="138"/>
        <v>0</v>
      </c>
    </row>
    <row r="301" spans="1:11" ht="15">
      <c r="A301" s="40" t="s">
        <v>101</v>
      </c>
      <c r="B301" s="41" t="s">
        <v>102</v>
      </c>
      <c r="C301" s="127">
        <f>D301</f>
        <v>0</v>
      </c>
      <c r="D301" s="94"/>
      <c r="E301" s="47"/>
      <c r="F301" s="105"/>
      <c r="G301" s="47"/>
      <c r="H301" s="74">
        <f>G301</f>
        <v>0</v>
      </c>
      <c r="I301" s="74"/>
      <c r="J301" s="74">
        <f>G301-I301</f>
        <v>0</v>
      </c>
      <c r="K301" s="98"/>
    </row>
    <row r="302" spans="1:11" ht="15">
      <c r="A302" s="40" t="s">
        <v>103</v>
      </c>
      <c r="B302" s="50" t="s">
        <v>104</v>
      </c>
      <c r="C302" s="127">
        <f>D302</f>
        <v>0</v>
      </c>
      <c r="D302" s="94"/>
      <c r="E302" s="47"/>
      <c r="F302" s="47"/>
      <c r="G302" s="47"/>
      <c r="H302" s="74">
        <f>G302</f>
        <v>0</v>
      </c>
      <c r="I302" s="74"/>
      <c r="J302" s="74">
        <f>G302-I302</f>
        <v>0</v>
      </c>
      <c r="K302" s="98"/>
    </row>
    <row r="303" spans="1:11" ht="15">
      <c r="A303" s="40" t="s">
        <v>105</v>
      </c>
      <c r="B303" s="50" t="s">
        <v>106</v>
      </c>
      <c r="C303" s="164">
        <f>E303</f>
        <v>3000</v>
      </c>
      <c r="D303" s="94">
        <f>F303</f>
        <v>3000</v>
      </c>
      <c r="E303" s="47">
        <v>3000</v>
      </c>
      <c r="F303" s="47">
        <v>3000</v>
      </c>
      <c r="G303" s="47">
        <v>1086</v>
      </c>
      <c r="H303" s="74">
        <f>G303</f>
        <v>1086</v>
      </c>
      <c r="I303" s="74">
        <v>1086</v>
      </c>
      <c r="J303" s="74">
        <f>G303-I303</f>
        <v>0</v>
      </c>
      <c r="K303" s="98">
        <v>106</v>
      </c>
    </row>
    <row r="304" spans="1:11" ht="18">
      <c r="A304" s="51" t="s">
        <v>307</v>
      </c>
      <c r="B304" s="37" t="s">
        <v>108</v>
      </c>
      <c r="C304" s="129">
        <f>D304</f>
        <v>0</v>
      </c>
      <c r="D304" s="92">
        <f>D305</f>
        <v>0</v>
      </c>
      <c r="E304" s="92">
        <f t="shared" ref="E304:K304" si="139">E305</f>
        <v>0</v>
      </c>
      <c r="F304" s="92">
        <f t="shared" si="139"/>
        <v>392000</v>
      </c>
      <c r="G304" s="92">
        <f t="shared" si="139"/>
        <v>0</v>
      </c>
      <c r="H304" s="92">
        <f t="shared" si="139"/>
        <v>0</v>
      </c>
      <c r="I304" s="92">
        <f t="shared" si="139"/>
        <v>0</v>
      </c>
      <c r="J304" s="92">
        <f t="shared" si="139"/>
        <v>0</v>
      </c>
      <c r="K304" s="93">
        <f t="shared" si="139"/>
        <v>0</v>
      </c>
    </row>
    <row r="305" spans="1:11" ht="15">
      <c r="A305" s="40" t="s">
        <v>109</v>
      </c>
      <c r="B305" s="41" t="s">
        <v>110</v>
      </c>
      <c r="C305" s="127">
        <f>D305</f>
        <v>0</v>
      </c>
      <c r="D305" s="94">
        <v>0</v>
      </c>
      <c r="E305" s="153"/>
      <c r="F305" s="153">
        <v>392000</v>
      </c>
      <c r="G305" s="153"/>
      <c r="H305" s="153">
        <f>G305</f>
        <v>0</v>
      </c>
      <c r="I305" s="153"/>
      <c r="J305" s="153"/>
      <c r="K305" s="161"/>
    </row>
    <row r="306" spans="1:11" ht="18">
      <c r="A306" s="32" t="s">
        <v>308</v>
      </c>
      <c r="B306" s="33" t="s">
        <v>112</v>
      </c>
      <c r="C306" s="89">
        <f>C307+C317+C321+C322</f>
        <v>21560135</v>
      </c>
      <c r="D306" s="89">
        <f>D307+D317+D321+D322</f>
        <v>14257960</v>
      </c>
      <c r="E306" s="89">
        <f>E307+E317+E321+E322</f>
        <v>21560135</v>
      </c>
      <c r="F306" s="89">
        <f t="shared" ref="F306:K306" si="140">F307+F317+F321+F322</f>
        <v>14257960</v>
      </c>
      <c r="G306" s="89">
        <f t="shared" si="140"/>
        <v>5577089</v>
      </c>
      <c r="H306" s="89">
        <f t="shared" si="140"/>
        <v>5577089</v>
      </c>
      <c r="I306" s="89">
        <f t="shared" si="140"/>
        <v>5577089</v>
      </c>
      <c r="J306" s="89">
        <f>J307+J317+J321+J322</f>
        <v>0</v>
      </c>
      <c r="K306" s="90">
        <f t="shared" si="140"/>
        <v>496761</v>
      </c>
    </row>
    <row r="307" spans="1:11" ht="18">
      <c r="A307" s="51" t="s">
        <v>113</v>
      </c>
      <c r="B307" s="37" t="s">
        <v>114</v>
      </c>
      <c r="C307" s="92">
        <f>C308+C309+C310+C311+C312+C313+C314+C315+C316</f>
        <v>2450800</v>
      </c>
      <c r="D307" s="92">
        <f>D308+D309+D310+D311+D312+D313+D314+D315+D316</f>
        <v>1024800</v>
      </c>
      <c r="E307" s="92">
        <f>E308+E309+E310+E311+E312+E313+E314+E315+E316</f>
        <v>2450800</v>
      </c>
      <c r="F307" s="92">
        <f t="shared" ref="F307:K307" si="141">F308+F309+F310+F311+F312+F313+F314+F315+F316</f>
        <v>1024800</v>
      </c>
      <c r="G307" s="92">
        <f t="shared" si="141"/>
        <v>194774</v>
      </c>
      <c r="H307" s="92">
        <f t="shared" si="141"/>
        <v>194774</v>
      </c>
      <c r="I307" s="92">
        <f t="shared" si="141"/>
        <v>194774</v>
      </c>
      <c r="J307" s="92">
        <f>J308+J309+J310+J311+J312+J313+J314+J315+J316</f>
        <v>0</v>
      </c>
      <c r="K307" s="93">
        <f t="shared" si="141"/>
        <v>493345</v>
      </c>
    </row>
    <row r="308" spans="1:11" ht="19.5">
      <c r="A308" s="40" t="s">
        <v>309</v>
      </c>
      <c r="B308" s="41" t="s">
        <v>116</v>
      </c>
      <c r="C308" s="127">
        <f>D308</f>
        <v>0</v>
      </c>
      <c r="D308" s="94"/>
      <c r="E308" s="47"/>
      <c r="F308" s="47"/>
      <c r="G308" s="47"/>
      <c r="H308" s="74">
        <f>G308</f>
        <v>0</v>
      </c>
      <c r="I308" s="74"/>
      <c r="J308" s="74">
        <f t="shared" ref="J308:J316" si="142">G308-I308</f>
        <v>0</v>
      </c>
      <c r="K308" s="98"/>
    </row>
    <row r="309" spans="1:11" ht="15">
      <c r="A309" s="40" t="s">
        <v>117</v>
      </c>
      <c r="B309" s="41" t="s">
        <v>118</v>
      </c>
      <c r="C309" s="127">
        <f t="shared" ref="C309:C316" si="143">D309</f>
        <v>0</v>
      </c>
      <c r="D309" s="94"/>
      <c r="E309" s="47"/>
      <c r="F309" s="47"/>
      <c r="G309" s="47"/>
      <c r="H309" s="74">
        <f t="shared" ref="H309:H316" si="144">G309</f>
        <v>0</v>
      </c>
      <c r="I309" s="74"/>
      <c r="J309" s="74">
        <f t="shared" si="142"/>
        <v>0</v>
      </c>
      <c r="K309" s="98"/>
    </row>
    <row r="310" spans="1:11" ht="19.5">
      <c r="A310" s="40" t="s">
        <v>119</v>
      </c>
      <c r="B310" s="41" t="s">
        <v>120</v>
      </c>
      <c r="C310" s="148">
        <f>E310</f>
        <v>2450800</v>
      </c>
      <c r="D310" s="94">
        <f>F310</f>
        <v>1024800</v>
      </c>
      <c r="E310" s="153">
        <v>2450800</v>
      </c>
      <c r="F310" s="153">
        <v>1024800</v>
      </c>
      <c r="G310" s="153">
        <v>194774</v>
      </c>
      <c r="H310" s="160">
        <f t="shared" si="144"/>
        <v>194774</v>
      </c>
      <c r="I310" s="153">
        <v>194774</v>
      </c>
      <c r="J310" s="156">
        <f t="shared" si="142"/>
        <v>0</v>
      </c>
      <c r="K310" s="155">
        <f>320420+27479</f>
        <v>347899</v>
      </c>
    </row>
    <row r="311" spans="1:11" ht="15">
      <c r="A311" s="40" t="s">
        <v>121</v>
      </c>
      <c r="B311" s="41" t="s">
        <v>122</v>
      </c>
      <c r="C311" s="148">
        <f t="shared" si="143"/>
        <v>0</v>
      </c>
      <c r="D311" s="94"/>
      <c r="E311" s="153"/>
      <c r="F311" s="153"/>
      <c r="G311" s="153"/>
      <c r="H311" s="160">
        <f t="shared" si="144"/>
        <v>0</v>
      </c>
      <c r="I311" s="160"/>
      <c r="J311" s="160">
        <f t="shared" si="142"/>
        <v>0</v>
      </c>
      <c r="K311" s="155"/>
    </row>
    <row r="312" spans="1:11" ht="15" hidden="1">
      <c r="A312" s="40" t="s">
        <v>123</v>
      </c>
      <c r="B312" s="41" t="s">
        <v>124</v>
      </c>
      <c r="C312" s="148">
        <v>0</v>
      </c>
      <c r="D312" s="94">
        <v>0</v>
      </c>
      <c r="E312" s="153"/>
      <c r="F312" s="153"/>
      <c r="G312" s="153">
        <v>0</v>
      </c>
      <c r="H312" s="160">
        <f t="shared" si="144"/>
        <v>0</v>
      </c>
      <c r="I312" s="153">
        <f>G312</f>
        <v>0</v>
      </c>
      <c r="J312" s="156">
        <f t="shared" si="142"/>
        <v>0</v>
      </c>
      <c r="K312" s="155">
        <v>145446</v>
      </c>
    </row>
    <row r="313" spans="1:11" ht="15" hidden="1">
      <c r="A313" s="40" t="s">
        <v>125</v>
      </c>
      <c r="B313" s="41" t="s">
        <v>126</v>
      </c>
      <c r="C313" s="148">
        <f t="shared" si="143"/>
        <v>0</v>
      </c>
      <c r="D313" s="94"/>
      <c r="E313" s="153"/>
      <c r="F313" s="153"/>
      <c r="G313" s="153"/>
      <c r="H313" s="160">
        <f t="shared" si="144"/>
        <v>0</v>
      </c>
      <c r="I313" s="160"/>
      <c r="J313" s="160">
        <f t="shared" si="142"/>
        <v>0</v>
      </c>
      <c r="K313" s="155"/>
    </row>
    <row r="314" spans="1:11" ht="19.5" hidden="1">
      <c r="A314" s="130" t="s">
        <v>127</v>
      </c>
      <c r="B314" s="41" t="s">
        <v>128</v>
      </c>
      <c r="C314" s="148">
        <f t="shared" si="143"/>
        <v>0</v>
      </c>
      <c r="D314" s="94"/>
      <c r="E314" s="153"/>
      <c r="F314" s="153"/>
      <c r="G314" s="153"/>
      <c r="H314" s="160">
        <f t="shared" si="144"/>
        <v>0</v>
      </c>
      <c r="I314" s="160"/>
      <c r="J314" s="160">
        <f t="shared" si="142"/>
        <v>0</v>
      </c>
      <c r="K314" s="155"/>
    </row>
    <row r="315" spans="1:11" ht="19.5" hidden="1">
      <c r="A315" s="40" t="s">
        <v>129</v>
      </c>
      <c r="B315" s="41" t="s">
        <v>130</v>
      </c>
      <c r="C315" s="148">
        <f t="shared" si="143"/>
        <v>0</v>
      </c>
      <c r="D315" s="94"/>
      <c r="E315" s="153"/>
      <c r="F315" s="153"/>
      <c r="G315" s="153"/>
      <c r="H315" s="160">
        <f t="shared" si="144"/>
        <v>0</v>
      </c>
      <c r="I315" s="160"/>
      <c r="J315" s="160">
        <f t="shared" si="142"/>
        <v>0</v>
      </c>
      <c r="K315" s="155"/>
    </row>
    <row r="316" spans="1:11" ht="15" hidden="1">
      <c r="A316" s="40" t="s">
        <v>131</v>
      </c>
      <c r="B316" s="41" t="s">
        <v>132</v>
      </c>
      <c r="C316" s="148">
        <f t="shared" si="143"/>
        <v>0</v>
      </c>
      <c r="D316" s="94"/>
      <c r="E316" s="153"/>
      <c r="F316" s="153"/>
      <c r="G316" s="153"/>
      <c r="H316" s="160">
        <f t="shared" si="144"/>
        <v>0</v>
      </c>
      <c r="I316" s="160"/>
      <c r="J316" s="160">
        <f t="shared" si="142"/>
        <v>0</v>
      </c>
      <c r="K316" s="155"/>
    </row>
    <row r="317" spans="1:11" ht="18" hidden="1">
      <c r="A317" s="51" t="s">
        <v>286</v>
      </c>
      <c r="B317" s="37" t="s">
        <v>134</v>
      </c>
      <c r="C317" s="149">
        <f>D317</f>
        <v>0</v>
      </c>
      <c r="D317" s="92">
        <f>D318+D319+D320</f>
        <v>0</v>
      </c>
      <c r="E317" s="151">
        <f>E318+E319+E320</f>
        <v>0</v>
      </c>
      <c r="F317" s="151">
        <f t="shared" ref="F317:K317" si="145">F318+F319+F320</f>
        <v>0</v>
      </c>
      <c r="G317" s="151">
        <f t="shared" si="145"/>
        <v>0</v>
      </c>
      <c r="H317" s="151">
        <f t="shared" si="145"/>
        <v>0</v>
      </c>
      <c r="I317" s="151">
        <f t="shared" si="145"/>
        <v>0</v>
      </c>
      <c r="J317" s="151">
        <f t="shared" si="145"/>
        <v>0</v>
      </c>
      <c r="K317" s="167">
        <f t="shared" si="145"/>
        <v>0</v>
      </c>
    </row>
    <row r="318" spans="1:11" ht="15" hidden="1">
      <c r="A318" s="40" t="s">
        <v>135</v>
      </c>
      <c r="B318" s="41" t="s">
        <v>136</v>
      </c>
      <c r="C318" s="148">
        <f>D318</f>
        <v>0</v>
      </c>
      <c r="D318" s="94">
        <f>F318</f>
        <v>0</v>
      </c>
      <c r="E318" s="153">
        <v>0</v>
      </c>
      <c r="F318" s="153">
        <v>0</v>
      </c>
      <c r="G318" s="153">
        <v>0</v>
      </c>
      <c r="H318" s="153">
        <f>G318</f>
        <v>0</v>
      </c>
      <c r="I318" s="153">
        <v>0</v>
      </c>
      <c r="J318" s="156">
        <v>0</v>
      </c>
      <c r="K318" s="155"/>
    </row>
    <row r="319" spans="1:11" ht="15" hidden="1">
      <c r="A319" s="40" t="s">
        <v>137</v>
      </c>
      <c r="B319" s="41" t="s">
        <v>138</v>
      </c>
      <c r="C319" s="148">
        <f>D319</f>
        <v>0</v>
      </c>
      <c r="D319" s="94"/>
      <c r="E319" s="153"/>
      <c r="F319" s="153"/>
      <c r="G319" s="153"/>
      <c r="H319" s="153">
        <f>G319</f>
        <v>0</v>
      </c>
      <c r="I319" s="160"/>
      <c r="J319" s="160">
        <f>G319-I319</f>
        <v>0</v>
      </c>
      <c r="K319" s="155"/>
    </row>
    <row r="320" spans="1:11" ht="19.5" hidden="1">
      <c r="A320" s="40" t="s">
        <v>310</v>
      </c>
      <c r="B320" s="41" t="s">
        <v>140</v>
      </c>
      <c r="C320" s="148">
        <f>D320</f>
        <v>0</v>
      </c>
      <c r="D320" s="94">
        <f>F320</f>
        <v>0</v>
      </c>
      <c r="E320" s="153">
        <v>0</v>
      </c>
      <c r="F320" s="153">
        <v>0</v>
      </c>
      <c r="G320" s="153">
        <v>0</v>
      </c>
      <c r="H320" s="153">
        <f>G320</f>
        <v>0</v>
      </c>
      <c r="I320" s="153">
        <f>G320</f>
        <v>0</v>
      </c>
      <c r="J320" s="156">
        <f>G320-I320</f>
        <v>0</v>
      </c>
      <c r="K320" s="155">
        <v>0</v>
      </c>
    </row>
    <row r="321" spans="1:11" ht="15">
      <c r="A321" s="40" t="s">
        <v>141</v>
      </c>
      <c r="B321" s="41" t="s">
        <v>142</v>
      </c>
      <c r="C321" s="148">
        <f>D321</f>
        <v>0</v>
      </c>
      <c r="D321" s="94">
        <f>F321</f>
        <v>0</v>
      </c>
      <c r="E321" s="153"/>
      <c r="F321" s="153"/>
      <c r="G321" s="153"/>
      <c r="H321" s="153">
        <f>G321</f>
        <v>0</v>
      </c>
      <c r="I321" s="160"/>
      <c r="J321" s="160">
        <f>G321-I321</f>
        <v>0</v>
      </c>
      <c r="K321" s="155"/>
    </row>
    <row r="322" spans="1:11" ht="19.5">
      <c r="A322" s="40" t="s">
        <v>143</v>
      </c>
      <c r="B322" s="41" t="s">
        <v>144</v>
      </c>
      <c r="C322" s="148">
        <f>E322</f>
        <v>19109335</v>
      </c>
      <c r="D322" s="94">
        <f>F322</f>
        <v>13233160</v>
      </c>
      <c r="E322" s="153">
        <f>4398300+3459335+10253500+998200</f>
        <v>19109335</v>
      </c>
      <c r="F322" s="153">
        <f>861960+386500+11253500+731200</f>
        <v>13233160</v>
      </c>
      <c r="G322" s="153">
        <f>5241181+141134</f>
        <v>5382315</v>
      </c>
      <c r="H322" s="153">
        <f>G322</f>
        <v>5382315</v>
      </c>
      <c r="I322" s="153">
        <f>5241181+141134</f>
        <v>5382315</v>
      </c>
      <c r="J322" s="153"/>
      <c r="K322" s="153">
        <f>2196+1220</f>
        <v>3416</v>
      </c>
    </row>
    <row r="323" spans="1:11" ht="36">
      <c r="A323" s="32" t="s">
        <v>145</v>
      </c>
      <c r="B323" s="33" t="s">
        <v>146</v>
      </c>
      <c r="C323" s="89">
        <f t="shared" ref="C323:K323" si="146">C324+C325+C327+C328+C329+C330+C331+C334</f>
        <v>6979600</v>
      </c>
      <c r="D323" s="89">
        <f t="shared" si="146"/>
        <v>6874600</v>
      </c>
      <c r="E323" s="89">
        <f t="shared" si="146"/>
        <v>6979600</v>
      </c>
      <c r="F323" s="89">
        <f t="shared" si="146"/>
        <v>6874600</v>
      </c>
      <c r="G323" s="89">
        <f t="shared" si="146"/>
        <v>4555652</v>
      </c>
      <c r="H323" s="89">
        <f t="shared" si="146"/>
        <v>4555652</v>
      </c>
      <c r="I323" s="89">
        <f t="shared" si="146"/>
        <v>4555652</v>
      </c>
      <c r="J323" s="89">
        <f t="shared" si="146"/>
        <v>0</v>
      </c>
      <c r="K323" s="132">
        <f t="shared" si="146"/>
        <v>637074</v>
      </c>
    </row>
    <row r="324" spans="1:11" ht="15">
      <c r="A324" s="40" t="s">
        <v>147</v>
      </c>
      <c r="B324" s="41" t="s">
        <v>148</v>
      </c>
      <c r="C324" s="94">
        <f>E324</f>
        <v>598800</v>
      </c>
      <c r="D324" s="94">
        <f>F324</f>
        <v>598800</v>
      </c>
      <c r="E324" s="47">
        <v>598800</v>
      </c>
      <c r="F324" s="47">
        <v>598800</v>
      </c>
      <c r="G324" s="47">
        <v>524886</v>
      </c>
      <c r="H324" s="74">
        <f>G324</f>
        <v>524886</v>
      </c>
      <c r="I324" s="74">
        <f>524886</f>
        <v>524886</v>
      </c>
      <c r="J324" s="74">
        <f>G324-I324</f>
        <v>0</v>
      </c>
      <c r="K324" s="98">
        <v>530288</v>
      </c>
    </row>
    <row r="325" spans="1:11" ht="18">
      <c r="A325" s="51" t="s">
        <v>149</v>
      </c>
      <c r="B325" s="37" t="s">
        <v>150</v>
      </c>
      <c r="C325" s="91"/>
      <c r="D325" s="92">
        <f>D326</f>
        <v>0</v>
      </c>
      <c r="E325" s="92">
        <f t="shared" ref="E325:K325" si="147">E326</f>
        <v>0</v>
      </c>
      <c r="F325" s="92">
        <f t="shared" si="147"/>
        <v>0</v>
      </c>
      <c r="G325" s="92">
        <f t="shared" si="147"/>
        <v>0</v>
      </c>
      <c r="H325" s="92">
        <f t="shared" si="147"/>
        <v>0</v>
      </c>
      <c r="I325" s="92">
        <f t="shared" si="147"/>
        <v>0</v>
      </c>
      <c r="J325" s="92">
        <f t="shared" si="147"/>
        <v>0</v>
      </c>
      <c r="K325" s="131">
        <f t="shared" si="147"/>
        <v>0</v>
      </c>
    </row>
    <row r="326" spans="1:11" ht="15" hidden="1">
      <c r="A326" s="40" t="s">
        <v>151</v>
      </c>
      <c r="B326" s="41" t="s">
        <v>152</v>
      </c>
      <c r="C326" s="127">
        <f>D326</f>
        <v>0</v>
      </c>
      <c r="D326" s="94"/>
      <c r="E326" s="47"/>
      <c r="F326" s="47"/>
      <c r="G326" s="47"/>
      <c r="H326" s="74">
        <f>G326</f>
        <v>0</v>
      </c>
      <c r="I326" s="74"/>
      <c r="J326" s="74">
        <f>G326-I326</f>
        <v>0</v>
      </c>
      <c r="K326" s="98"/>
    </row>
    <row r="327" spans="1:11" ht="15" hidden="1">
      <c r="A327" s="40" t="s">
        <v>153</v>
      </c>
      <c r="B327" s="41" t="s">
        <v>154</v>
      </c>
      <c r="C327" s="127">
        <f>D327</f>
        <v>0</v>
      </c>
      <c r="D327" s="94"/>
      <c r="E327" s="47"/>
      <c r="F327" s="47"/>
      <c r="G327" s="47"/>
      <c r="H327" s="74">
        <f>G327</f>
        <v>0</v>
      </c>
      <c r="I327" s="74"/>
      <c r="J327" s="74">
        <f>G327-I327</f>
        <v>0</v>
      </c>
      <c r="K327" s="98"/>
    </row>
    <row r="328" spans="1:11" ht="15" hidden="1">
      <c r="A328" s="40" t="s">
        <v>155</v>
      </c>
      <c r="B328" s="41" t="s">
        <v>156</v>
      </c>
      <c r="C328" s="127">
        <f>D328</f>
        <v>0</v>
      </c>
      <c r="D328" s="94"/>
      <c r="E328" s="47"/>
      <c r="F328" s="47"/>
      <c r="G328" s="47"/>
      <c r="H328" s="74">
        <f>G328</f>
        <v>0</v>
      </c>
      <c r="I328" s="74"/>
      <c r="J328" s="74">
        <f>G328-I328</f>
        <v>0</v>
      </c>
      <c r="K328" s="98"/>
    </row>
    <row r="329" spans="1:11" ht="15" hidden="1">
      <c r="A329" s="40" t="s">
        <v>157</v>
      </c>
      <c r="B329" s="41" t="s">
        <v>158</v>
      </c>
      <c r="C329" s="127">
        <f>D329</f>
        <v>0</v>
      </c>
      <c r="D329" s="94"/>
      <c r="E329" s="47"/>
      <c r="F329" s="47"/>
      <c r="G329" s="47"/>
      <c r="H329" s="74">
        <f>G329</f>
        <v>0</v>
      </c>
      <c r="I329" s="74"/>
      <c r="J329" s="74">
        <f>G329-I329</f>
        <v>0</v>
      </c>
      <c r="K329" s="98"/>
    </row>
    <row r="330" spans="1:11" ht="15" hidden="1">
      <c r="A330" s="40" t="s">
        <v>159</v>
      </c>
      <c r="B330" s="50" t="s">
        <v>160</v>
      </c>
      <c r="C330" s="127">
        <f>D330</f>
        <v>0</v>
      </c>
      <c r="D330" s="94"/>
      <c r="E330" s="47"/>
      <c r="F330" s="47"/>
      <c r="G330" s="47"/>
      <c r="H330" s="74">
        <f>G330</f>
        <v>0</v>
      </c>
      <c r="I330" s="74"/>
      <c r="J330" s="74">
        <f>G330-I330</f>
        <v>0</v>
      </c>
      <c r="K330" s="98"/>
    </row>
    <row r="331" spans="1:11" ht="18" hidden="1">
      <c r="A331" s="51" t="s">
        <v>311</v>
      </c>
      <c r="B331" s="37" t="s">
        <v>162</v>
      </c>
      <c r="C331" s="91"/>
      <c r="D331" s="92">
        <f t="shared" ref="D331:K331" si="148">D332+D333</f>
        <v>0</v>
      </c>
      <c r="E331" s="92">
        <f t="shared" si="148"/>
        <v>0</v>
      </c>
      <c r="F331" s="92">
        <f t="shared" si="148"/>
        <v>0</v>
      </c>
      <c r="G331" s="92">
        <f t="shared" si="148"/>
        <v>0</v>
      </c>
      <c r="H331" s="92">
        <f t="shared" si="148"/>
        <v>0</v>
      </c>
      <c r="I331" s="92">
        <f t="shared" si="148"/>
        <v>0</v>
      </c>
      <c r="J331" s="92">
        <f t="shared" si="148"/>
        <v>0</v>
      </c>
      <c r="K331" s="131">
        <f t="shared" si="148"/>
        <v>0</v>
      </c>
    </row>
    <row r="332" spans="1:11" ht="15" hidden="1">
      <c r="A332" s="40" t="s">
        <v>163</v>
      </c>
      <c r="B332" s="41" t="s">
        <v>164</v>
      </c>
      <c r="C332" s="127">
        <f>D332</f>
        <v>0</v>
      </c>
      <c r="D332" s="94"/>
      <c r="E332" s="47"/>
      <c r="F332" s="47"/>
      <c r="G332" s="47"/>
      <c r="H332" s="94">
        <f>G332</f>
        <v>0</v>
      </c>
      <c r="I332" s="74"/>
      <c r="J332" s="74">
        <f>G332-I332</f>
        <v>0</v>
      </c>
      <c r="K332" s="98"/>
    </row>
    <row r="333" spans="1:11" ht="15" hidden="1">
      <c r="A333" s="40" t="s">
        <v>165</v>
      </c>
      <c r="B333" s="41" t="s">
        <v>166</v>
      </c>
      <c r="C333" s="127">
        <f>D333</f>
        <v>0</v>
      </c>
      <c r="D333" s="94"/>
      <c r="E333" s="47"/>
      <c r="F333" s="47"/>
      <c r="G333" s="47"/>
      <c r="H333" s="94">
        <f>G333</f>
        <v>0</v>
      </c>
      <c r="I333" s="74"/>
      <c r="J333" s="74">
        <f>G333-I333</f>
        <v>0</v>
      </c>
      <c r="K333" s="98"/>
    </row>
    <row r="334" spans="1:11" ht="19.5">
      <c r="A334" s="40" t="s">
        <v>167</v>
      </c>
      <c r="B334" s="41" t="s">
        <v>168</v>
      </c>
      <c r="C334" s="94">
        <f>E334</f>
        <v>6380800</v>
      </c>
      <c r="D334" s="94">
        <f>F334</f>
        <v>6275800</v>
      </c>
      <c r="E334" s="153">
        <f>81900+6137900+161000</f>
        <v>6380800</v>
      </c>
      <c r="F334" s="153">
        <f>110900+25000+6137900+2000</f>
        <v>6275800</v>
      </c>
      <c r="G334" s="153">
        <f>105096+23493+3902177</f>
        <v>4030766</v>
      </c>
      <c r="H334" s="153">
        <f>G334</f>
        <v>4030766</v>
      </c>
      <c r="I334" s="153">
        <f>105096+23493+3902177</f>
        <v>4030766</v>
      </c>
      <c r="J334" s="160">
        <f>G334-I334</f>
        <v>0</v>
      </c>
      <c r="K334" s="153">
        <f>59561+43063+919+539+2704</f>
        <v>106786</v>
      </c>
    </row>
    <row r="335" spans="1:11" ht="27">
      <c r="A335" s="28" t="s">
        <v>312</v>
      </c>
      <c r="B335" s="59"/>
      <c r="C335" s="87">
        <f t="shared" ref="C335:I335" si="149">C336+C346</f>
        <v>28633760</v>
      </c>
      <c r="D335" s="87">
        <f t="shared" si="149"/>
        <v>26682319</v>
      </c>
      <c r="E335" s="87">
        <f t="shared" si="149"/>
        <v>37039160</v>
      </c>
      <c r="F335" s="87">
        <f t="shared" si="149"/>
        <v>26682319</v>
      </c>
      <c r="G335" s="87">
        <f t="shared" si="149"/>
        <v>17357251</v>
      </c>
      <c r="H335" s="87">
        <f t="shared" si="149"/>
        <v>17357251</v>
      </c>
      <c r="I335" s="87">
        <f t="shared" si="149"/>
        <v>17357251</v>
      </c>
      <c r="J335" s="87">
        <f>J336+J346</f>
        <v>0</v>
      </c>
      <c r="K335" s="87">
        <f>K336+K346</f>
        <v>8442203</v>
      </c>
    </row>
    <row r="336" spans="1:11" ht="27">
      <c r="A336" s="32" t="s">
        <v>172</v>
      </c>
      <c r="B336" s="33" t="s">
        <v>173</v>
      </c>
      <c r="C336" s="89">
        <f t="shared" ref="C336:I336" si="150">C337+C340+C343+C344+C345</f>
        <v>28633760</v>
      </c>
      <c r="D336" s="89">
        <f t="shared" si="150"/>
        <v>26682319</v>
      </c>
      <c r="E336" s="89">
        <f t="shared" si="150"/>
        <v>37039160</v>
      </c>
      <c r="F336" s="89">
        <f t="shared" si="150"/>
        <v>26682319</v>
      </c>
      <c r="G336" s="89">
        <f t="shared" si="150"/>
        <v>17357251</v>
      </c>
      <c r="H336" s="89">
        <f t="shared" si="150"/>
        <v>17357251</v>
      </c>
      <c r="I336" s="89">
        <f t="shared" si="150"/>
        <v>17357251</v>
      </c>
      <c r="J336" s="89">
        <f>J337+J340+J343+J344+J345</f>
        <v>0</v>
      </c>
      <c r="K336" s="132">
        <f>K337+K340+K343+K344+K345</f>
        <v>8442203</v>
      </c>
    </row>
    <row r="337" spans="1:11" ht="15">
      <c r="A337" s="51" t="s">
        <v>174</v>
      </c>
      <c r="B337" s="37" t="s">
        <v>175</v>
      </c>
      <c r="C337" s="91"/>
      <c r="D337" s="92">
        <f>D338+D339</f>
        <v>1181300</v>
      </c>
      <c r="E337" s="92">
        <f t="shared" ref="E337:K337" si="151">E338+E339</f>
        <v>8405400</v>
      </c>
      <c r="F337" s="92">
        <f t="shared" si="151"/>
        <v>1181300</v>
      </c>
      <c r="G337" s="92">
        <f t="shared" si="151"/>
        <v>7354</v>
      </c>
      <c r="H337" s="92">
        <f t="shared" si="151"/>
        <v>7354</v>
      </c>
      <c r="I337" s="92">
        <f t="shared" si="151"/>
        <v>7354</v>
      </c>
      <c r="J337" s="92">
        <f>J338+J339</f>
        <v>0</v>
      </c>
      <c r="K337" s="131">
        <f t="shared" si="151"/>
        <v>74122</v>
      </c>
    </row>
    <row r="338" spans="1:11" ht="15">
      <c r="A338" s="40" t="s">
        <v>176</v>
      </c>
      <c r="B338" s="41" t="s">
        <v>177</v>
      </c>
      <c r="C338" s="63"/>
      <c r="D338" s="94"/>
      <c r="E338" s="47"/>
      <c r="F338" s="47"/>
      <c r="G338" s="47"/>
      <c r="H338" s="47">
        <f>G338</f>
        <v>0</v>
      </c>
      <c r="I338" s="47"/>
      <c r="J338" s="47">
        <f>G338-I338</f>
        <v>0</v>
      </c>
      <c r="K338" s="98"/>
    </row>
    <row r="339" spans="1:11" ht="15">
      <c r="A339" s="40" t="s">
        <v>178</v>
      </c>
      <c r="B339" s="41" t="s">
        <v>179</v>
      </c>
      <c r="C339" s="164">
        <f>E339</f>
        <v>8405400</v>
      </c>
      <c r="D339" s="94">
        <f>F339</f>
        <v>1181300</v>
      </c>
      <c r="E339" s="153">
        <f>'[1]70,03,30,bl'!L17</f>
        <v>8405400</v>
      </c>
      <c r="F339" s="153">
        <f>'[1]70,03,30,bl'!M17</f>
        <v>1181300</v>
      </c>
      <c r="G339" s="153">
        <f>'[1]70,03,30,bl'!N17</f>
        <v>7354</v>
      </c>
      <c r="H339" s="153">
        <f>'[1]70,03,30,bl'!O17</f>
        <v>7354</v>
      </c>
      <c r="I339" s="153">
        <f>'[1]70,03,30,bl'!P17</f>
        <v>7354</v>
      </c>
      <c r="J339" s="153">
        <f>'[1]70,03,30,bl'!Q17</f>
        <v>0</v>
      </c>
      <c r="K339" s="153">
        <f>73816+306</f>
        <v>74122</v>
      </c>
    </row>
    <row r="340" spans="1:11" ht="27">
      <c r="A340" s="51" t="s">
        <v>313</v>
      </c>
      <c r="B340" s="37" t="s">
        <v>181</v>
      </c>
      <c r="C340" s="92">
        <f>C341+C342</f>
        <v>8204000</v>
      </c>
      <c r="D340" s="92">
        <f>D341+D342</f>
        <v>8204000</v>
      </c>
      <c r="E340" s="92">
        <f>E341+E342</f>
        <v>8204000</v>
      </c>
      <c r="F340" s="92">
        <f t="shared" ref="F340:K340" si="152">F341+F342</f>
        <v>8204000</v>
      </c>
      <c r="G340" s="92">
        <f t="shared" si="152"/>
        <v>5257290</v>
      </c>
      <c r="H340" s="92">
        <f t="shared" si="152"/>
        <v>5257290</v>
      </c>
      <c r="I340" s="92">
        <f t="shared" si="152"/>
        <v>5257290</v>
      </c>
      <c r="J340" s="92">
        <f t="shared" si="152"/>
        <v>0</v>
      </c>
      <c r="K340" s="92">
        <f t="shared" si="152"/>
        <v>5257290</v>
      </c>
    </row>
    <row r="341" spans="1:11" ht="15">
      <c r="A341" s="40" t="s">
        <v>182</v>
      </c>
      <c r="B341" s="41" t="s">
        <v>183</v>
      </c>
      <c r="C341" s="148">
        <f t="shared" ref="C341:D345" si="153">E341</f>
        <v>8204000</v>
      </c>
      <c r="D341" s="94">
        <f t="shared" si="153"/>
        <v>8204000</v>
      </c>
      <c r="E341" s="153">
        <f>104000+8100000</f>
        <v>8204000</v>
      </c>
      <c r="F341" s="153">
        <f>104000+8100000</f>
        <v>8204000</v>
      </c>
      <c r="G341" s="153">
        <f>104000+5153290</f>
        <v>5257290</v>
      </c>
      <c r="H341" s="153">
        <f>G341</f>
        <v>5257290</v>
      </c>
      <c r="I341" s="153">
        <f>104000+5153290</f>
        <v>5257290</v>
      </c>
      <c r="J341" s="156">
        <f>G341-I341</f>
        <v>0</v>
      </c>
      <c r="K341" s="155">
        <f>104000+5153290</f>
        <v>5257290</v>
      </c>
    </row>
    <row r="342" spans="1:11" ht="15">
      <c r="A342" s="40" t="s">
        <v>184</v>
      </c>
      <c r="B342" s="41" t="s">
        <v>185</v>
      </c>
      <c r="C342" s="148">
        <f t="shared" si="153"/>
        <v>0</v>
      </c>
      <c r="D342" s="94">
        <f t="shared" si="153"/>
        <v>0</v>
      </c>
      <c r="E342" s="153"/>
      <c r="F342" s="153"/>
      <c r="G342" s="153"/>
      <c r="H342" s="153">
        <f>G342</f>
        <v>0</v>
      </c>
      <c r="I342" s="153"/>
      <c r="J342" s="153">
        <f>G342-I342</f>
        <v>0</v>
      </c>
      <c r="K342" s="155"/>
    </row>
    <row r="343" spans="1:11" ht="15">
      <c r="A343" s="40" t="s">
        <v>186</v>
      </c>
      <c r="B343" s="41" t="s">
        <v>187</v>
      </c>
      <c r="C343" s="148">
        <f t="shared" si="153"/>
        <v>255600</v>
      </c>
      <c r="D343" s="94">
        <f t="shared" si="153"/>
        <v>1240119</v>
      </c>
      <c r="E343" s="153">
        <v>255600</v>
      </c>
      <c r="F343" s="153">
        <v>1240119</v>
      </c>
      <c r="G343" s="153">
        <v>207781</v>
      </c>
      <c r="H343" s="153">
        <f>G343</f>
        <v>207781</v>
      </c>
      <c r="I343" s="153">
        <v>207781</v>
      </c>
      <c r="J343" s="156">
        <f>G343-I343</f>
        <v>0</v>
      </c>
      <c r="K343" s="155">
        <v>82578</v>
      </c>
    </row>
    <row r="344" spans="1:11" ht="15">
      <c r="A344" s="40" t="s">
        <v>188</v>
      </c>
      <c r="B344" s="41" t="s">
        <v>189</v>
      </c>
      <c r="C344" s="148">
        <f t="shared" si="153"/>
        <v>0</v>
      </c>
      <c r="D344" s="94">
        <f t="shared" si="153"/>
        <v>0</v>
      </c>
      <c r="E344" s="153"/>
      <c r="F344" s="153"/>
      <c r="G344" s="153"/>
      <c r="H344" s="153">
        <f>G344</f>
        <v>0</v>
      </c>
      <c r="I344" s="153"/>
      <c r="J344" s="153">
        <f>G344-I344</f>
        <v>0</v>
      </c>
      <c r="K344" s="155"/>
    </row>
    <row r="345" spans="1:11" ht="19.5">
      <c r="A345" s="40" t="s">
        <v>190</v>
      </c>
      <c r="B345" s="41" t="s">
        <v>191</v>
      </c>
      <c r="C345" s="148">
        <f t="shared" si="153"/>
        <v>20174160</v>
      </c>
      <c r="D345" s="94">
        <f t="shared" si="153"/>
        <v>16056900</v>
      </c>
      <c r="E345" s="153">
        <f>3901660+12105500+4167000</f>
        <v>20174160</v>
      </c>
      <c r="F345" s="153">
        <f>3413400+12241500+402000</f>
        <v>16056900</v>
      </c>
      <c r="G345" s="153">
        <f>1845991+10038835</f>
        <v>11884826</v>
      </c>
      <c r="H345" s="153">
        <f>G345</f>
        <v>11884826</v>
      </c>
      <c r="I345" s="153">
        <f>1845991+10038835</f>
        <v>11884826</v>
      </c>
      <c r="J345" s="156">
        <f>H345-I345</f>
        <v>0</v>
      </c>
      <c r="K345" s="155">
        <f>3020553+1928+5732</f>
        <v>3028213</v>
      </c>
    </row>
    <row r="346" spans="1:11" ht="18" hidden="1">
      <c r="A346" s="32" t="s">
        <v>192</v>
      </c>
      <c r="B346" s="33" t="s">
        <v>193</v>
      </c>
      <c r="C346" s="128">
        <f>D346</f>
        <v>0</v>
      </c>
      <c r="D346" s="89">
        <f>D347+D348+D351</f>
        <v>0</v>
      </c>
      <c r="E346" s="89">
        <f t="shared" ref="E346:J346" si="154">E347+E348+E351</f>
        <v>0</v>
      </c>
      <c r="F346" s="89">
        <f t="shared" si="154"/>
        <v>0</v>
      </c>
      <c r="G346" s="89">
        <f t="shared" si="154"/>
        <v>0</v>
      </c>
      <c r="H346" s="89">
        <f t="shared" si="154"/>
        <v>0</v>
      </c>
      <c r="I346" s="89">
        <f t="shared" si="154"/>
        <v>0</v>
      </c>
      <c r="J346" s="89">
        <f t="shared" si="154"/>
        <v>0</v>
      </c>
      <c r="K346" s="132">
        <f>K347+K348+K351</f>
        <v>0</v>
      </c>
    </row>
    <row r="347" spans="1:11" ht="15" hidden="1">
      <c r="A347" s="40" t="s">
        <v>194</v>
      </c>
      <c r="B347" s="50" t="s">
        <v>195</v>
      </c>
      <c r="C347" s="43">
        <f>E347</f>
        <v>0</v>
      </c>
      <c r="D347" s="94">
        <f>F347</f>
        <v>0</v>
      </c>
      <c r="E347" s="95">
        <v>0</v>
      </c>
      <c r="F347" s="95">
        <v>0</v>
      </c>
      <c r="G347" s="95">
        <v>0</v>
      </c>
      <c r="H347" s="95">
        <f>G347</f>
        <v>0</v>
      </c>
      <c r="I347" s="95">
        <f>G347</f>
        <v>0</v>
      </c>
      <c r="J347" s="99">
        <f>G347-I347</f>
        <v>0</v>
      </c>
      <c r="K347" s="96"/>
    </row>
    <row r="348" spans="1:11" ht="18" hidden="1">
      <c r="A348" s="51" t="s">
        <v>314</v>
      </c>
      <c r="B348" s="37" t="s">
        <v>197</v>
      </c>
      <c r="C348" s="91"/>
      <c r="D348" s="92">
        <f>D349+D350</f>
        <v>0</v>
      </c>
      <c r="E348" s="92">
        <f t="shared" ref="E348:K348" si="155">E349+E350</f>
        <v>0</v>
      </c>
      <c r="F348" s="92">
        <f t="shared" si="155"/>
        <v>0</v>
      </c>
      <c r="G348" s="92">
        <f t="shared" si="155"/>
        <v>0</v>
      </c>
      <c r="H348" s="92">
        <f t="shared" si="155"/>
        <v>0</v>
      </c>
      <c r="I348" s="92">
        <f t="shared" si="155"/>
        <v>0</v>
      </c>
      <c r="J348" s="92">
        <f t="shared" si="155"/>
        <v>0</v>
      </c>
      <c r="K348" s="131">
        <f t="shared" si="155"/>
        <v>0</v>
      </c>
    </row>
    <row r="349" spans="1:11" ht="15" hidden="1">
      <c r="A349" s="40" t="s">
        <v>198</v>
      </c>
      <c r="B349" s="41" t="s">
        <v>199</v>
      </c>
      <c r="C349" s="63"/>
      <c r="D349" s="94"/>
      <c r="E349" s="47"/>
      <c r="F349" s="47"/>
      <c r="G349" s="47"/>
      <c r="H349" s="47">
        <f>G349</f>
        <v>0</v>
      </c>
      <c r="I349" s="47"/>
      <c r="J349" s="47">
        <f>G349-I349</f>
        <v>0</v>
      </c>
      <c r="K349" s="98"/>
    </row>
    <row r="350" spans="1:11" ht="19.5" hidden="1">
      <c r="A350" s="40" t="s">
        <v>200</v>
      </c>
      <c r="B350" s="41" t="s">
        <v>201</v>
      </c>
      <c r="C350" s="63"/>
      <c r="D350" s="94"/>
      <c r="E350" s="47"/>
      <c r="F350" s="47"/>
      <c r="G350" s="47"/>
      <c r="H350" s="47">
        <f>G350</f>
        <v>0</v>
      </c>
      <c r="I350" s="47"/>
      <c r="J350" s="47">
        <f>G350-I350</f>
        <v>0</v>
      </c>
      <c r="K350" s="98"/>
    </row>
    <row r="351" spans="1:11" ht="15" hidden="1">
      <c r="A351" s="40" t="s">
        <v>202</v>
      </c>
      <c r="B351" s="41" t="s">
        <v>203</v>
      </c>
      <c r="C351" s="63"/>
      <c r="D351" s="47"/>
      <c r="E351" s="47"/>
      <c r="F351" s="47"/>
      <c r="G351" s="47"/>
      <c r="H351" s="47">
        <f>G351</f>
        <v>0</v>
      </c>
      <c r="I351" s="47"/>
      <c r="J351" s="47">
        <f>G351-I351</f>
        <v>0</v>
      </c>
      <c r="K351" s="98"/>
    </row>
    <row r="352" spans="1:11" ht="18">
      <c r="A352" s="28" t="s">
        <v>315</v>
      </c>
      <c r="B352" s="29" t="s">
        <v>205</v>
      </c>
      <c r="C352" s="133">
        <f>C353+C359+C363+C368+C376</f>
        <v>127793050</v>
      </c>
      <c r="D352" s="133">
        <f>D353+D359+D363+D368+D376</f>
        <v>118282378</v>
      </c>
      <c r="E352" s="87">
        <f t="shared" ref="E352:K352" si="156">E353+E359+E363+E368+E376</f>
        <v>127793050</v>
      </c>
      <c r="F352" s="87">
        <f t="shared" si="156"/>
        <v>118685378</v>
      </c>
      <c r="G352" s="87">
        <f t="shared" si="156"/>
        <v>82324700</v>
      </c>
      <c r="H352" s="87">
        <f t="shared" si="156"/>
        <v>82324700</v>
      </c>
      <c r="I352" s="87">
        <f t="shared" si="156"/>
        <v>82324700</v>
      </c>
      <c r="J352" s="87">
        <f>J353+J359+J363+J368+J376</f>
        <v>0</v>
      </c>
      <c r="K352" s="134">
        <f t="shared" si="156"/>
        <v>21469126</v>
      </c>
    </row>
    <row r="353" spans="1:11" ht="18">
      <c r="A353" s="32" t="s">
        <v>206</v>
      </c>
      <c r="B353" s="33" t="s">
        <v>207</v>
      </c>
      <c r="C353" s="135"/>
      <c r="D353" s="89">
        <f>D354</f>
        <v>0</v>
      </c>
      <c r="E353" s="89">
        <f t="shared" ref="E353:K353" si="157">E354</f>
        <v>0</v>
      </c>
      <c r="F353" s="89">
        <f t="shared" si="157"/>
        <v>0</v>
      </c>
      <c r="G353" s="89">
        <f t="shared" si="157"/>
        <v>0</v>
      </c>
      <c r="H353" s="89">
        <f t="shared" si="157"/>
        <v>0</v>
      </c>
      <c r="I353" s="89">
        <f t="shared" si="157"/>
        <v>0</v>
      </c>
      <c r="J353" s="89">
        <f t="shared" si="157"/>
        <v>0</v>
      </c>
      <c r="K353" s="132">
        <f t="shared" si="157"/>
        <v>0</v>
      </c>
    </row>
    <row r="354" spans="1:11" ht="27" hidden="1">
      <c r="A354" s="51" t="s">
        <v>292</v>
      </c>
      <c r="B354" s="37" t="s">
        <v>209</v>
      </c>
      <c r="C354" s="136"/>
      <c r="D354" s="92">
        <f>D355+D356+D357+D358</f>
        <v>0</v>
      </c>
      <c r="E354" s="92">
        <f t="shared" ref="E354:K354" si="158">E355+E356+E357+E358</f>
        <v>0</v>
      </c>
      <c r="F354" s="92">
        <f t="shared" si="158"/>
        <v>0</v>
      </c>
      <c r="G354" s="92">
        <f t="shared" si="158"/>
        <v>0</v>
      </c>
      <c r="H354" s="92">
        <f t="shared" si="158"/>
        <v>0</v>
      </c>
      <c r="I354" s="92">
        <f t="shared" si="158"/>
        <v>0</v>
      </c>
      <c r="J354" s="92">
        <f>J355+J356+J357+J358</f>
        <v>0</v>
      </c>
      <c r="K354" s="131">
        <f t="shared" si="158"/>
        <v>0</v>
      </c>
    </row>
    <row r="355" spans="1:11" ht="19.5" hidden="1">
      <c r="A355" s="40" t="s">
        <v>210</v>
      </c>
      <c r="B355" s="41" t="s">
        <v>211</v>
      </c>
      <c r="C355" s="137"/>
      <c r="D355" s="94"/>
      <c r="E355" s="47"/>
      <c r="F355" s="47"/>
      <c r="G355" s="47"/>
      <c r="H355" s="74"/>
      <c r="I355" s="74"/>
      <c r="J355" s="74">
        <f>G355-I355</f>
        <v>0</v>
      </c>
      <c r="K355" s="98"/>
    </row>
    <row r="356" spans="1:11" ht="15" hidden="1">
      <c r="A356" s="40" t="s">
        <v>212</v>
      </c>
      <c r="B356" s="41" t="s">
        <v>213</v>
      </c>
      <c r="C356" s="137"/>
      <c r="D356" s="94"/>
      <c r="E356" s="47"/>
      <c r="F356" s="47"/>
      <c r="G356" s="47"/>
      <c r="H356" s="74"/>
      <c r="I356" s="74"/>
      <c r="J356" s="74">
        <f>G356-I356</f>
        <v>0</v>
      </c>
      <c r="K356" s="98"/>
    </row>
    <row r="357" spans="1:11" ht="19.5" hidden="1">
      <c r="A357" s="40" t="s">
        <v>214</v>
      </c>
      <c r="B357" s="41" t="s">
        <v>215</v>
      </c>
      <c r="C357" s="137"/>
      <c r="D357" s="94"/>
      <c r="E357" s="47"/>
      <c r="F357" s="47"/>
      <c r="G357" s="47"/>
      <c r="H357" s="74"/>
      <c r="I357" s="74"/>
      <c r="J357" s="74">
        <f>G357-I357</f>
        <v>0</v>
      </c>
      <c r="K357" s="98"/>
    </row>
    <row r="358" spans="1:11" ht="19.5" hidden="1">
      <c r="A358" s="40" t="s">
        <v>216</v>
      </c>
      <c r="B358" s="41" t="s">
        <v>217</v>
      </c>
      <c r="C358" s="137"/>
      <c r="D358" s="94"/>
      <c r="E358" s="47"/>
      <c r="F358" s="47"/>
      <c r="G358" s="47"/>
      <c r="H358" s="74"/>
      <c r="I358" s="74"/>
      <c r="J358" s="74">
        <f>G358-I358</f>
        <v>0</v>
      </c>
      <c r="K358" s="98"/>
    </row>
    <row r="359" spans="1:11" ht="18" hidden="1">
      <c r="A359" s="32" t="s">
        <v>316</v>
      </c>
      <c r="B359" s="33" t="s">
        <v>219</v>
      </c>
      <c r="C359" s="135"/>
      <c r="D359" s="89">
        <f>D360+D361+D362</f>
        <v>0</v>
      </c>
      <c r="E359" s="89">
        <f t="shared" ref="E359:K359" si="159">E360+E361+E362</f>
        <v>0</v>
      </c>
      <c r="F359" s="89">
        <f t="shared" si="159"/>
        <v>0</v>
      </c>
      <c r="G359" s="89">
        <f t="shared" si="159"/>
        <v>0</v>
      </c>
      <c r="H359" s="89">
        <f t="shared" si="159"/>
        <v>0</v>
      </c>
      <c r="I359" s="89">
        <f t="shared" si="159"/>
        <v>0</v>
      </c>
      <c r="J359" s="89">
        <f t="shared" si="159"/>
        <v>0</v>
      </c>
      <c r="K359" s="132">
        <f t="shared" si="159"/>
        <v>0</v>
      </c>
    </row>
    <row r="360" spans="1:11" ht="15" hidden="1">
      <c r="A360" s="40" t="s">
        <v>220</v>
      </c>
      <c r="B360" s="50" t="s">
        <v>221</v>
      </c>
      <c r="C360" s="138"/>
      <c r="D360" s="94"/>
      <c r="E360" s="47"/>
      <c r="F360" s="47"/>
      <c r="G360" s="47"/>
      <c r="H360" s="112"/>
      <c r="I360" s="47"/>
      <c r="J360" s="47">
        <f>G360-I360</f>
        <v>0</v>
      </c>
      <c r="K360" s="98"/>
    </row>
    <row r="361" spans="1:11" ht="15" hidden="1">
      <c r="A361" s="40" t="s">
        <v>222</v>
      </c>
      <c r="B361" s="41" t="s">
        <v>223</v>
      </c>
      <c r="C361" s="137"/>
      <c r="D361" s="94"/>
      <c r="E361" s="47"/>
      <c r="F361" s="47"/>
      <c r="G361" s="47"/>
      <c r="H361" s="112"/>
      <c r="I361" s="47"/>
      <c r="J361" s="47">
        <f>G361-I361</f>
        <v>0</v>
      </c>
      <c r="K361" s="98"/>
    </row>
    <row r="362" spans="1:11" ht="15" hidden="1">
      <c r="A362" s="40" t="s">
        <v>224</v>
      </c>
      <c r="B362" s="41" t="s">
        <v>225</v>
      </c>
      <c r="C362" s="137"/>
      <c r="D362" s="94"/>
      <c r="E362" s="47"/>
      <c r="F362" s="47"/>
      <c r="G362" s="47"/>
      <c r="H362" s="112"/>
      <c r="I362" s="47"/>
      <c r="J362" s="47">
        <f>G362-I362</f>
        <v>0</v>
      </c>
      <c r="K362" s="98"/>
    </row>
    <row r="363" spans="1:11" ht="18" hidden="1">
      <c r="A363" s="32" t="s">
        <v>317</v>
      </c>
      <c r="B363" s="33" t="s">
        <v>227</v>
      </c>
      <c r="C363" s="135"/>
      <c r="D363" s="89">
        <f>D364</f>
        <v>0</v>
      </c>
      <c r="E363" s="89">
        <f t="shared" ref="E363:K363" si="160">E364</f>
        <v>0</v>
      </c>
      <c r="F363" s="89">
        <f t="shared" si="160"/>
        <v>0</v>
      </c>
      <c r="G363" s="89">
        <f t="shared" si="160"/>
        <v>0</v>
      </c>
      <c r="H363" s="89">
        <f t="shared" si="160"/>
        <v>0</v>
      </c>
      <c r="I363" s="89">
        <f t="shared" si="160"/>
        <v>0</v>
      </c>
      <c r="J363" s="89">
        <f t="shared" si="160"/>
        <v>0</v>
      </c>
      <c r="K363" s="132">
        <f t="shared" si="160"/>
        <v>0</v>
      </c>
    </row>
    <row r="364" spans="1:11" ht="18" hidden="1">
      <c r="A364" s="51" t="s">
        <v>228</v>
      </c>
      <c r="B364" s="37" t="s">
        <v>229</v>
      </c>
      <c r="C364" s="136"/>
      <c r="D364" s="92">
        <f>D365+D366+D367</f>
        <v>0</v>
      </c>
      <c r="E364" s="92">
        <f t="shared" ref="E364:K364" si="161">E365+E366+E367</f>
        <v>0</v>
      </c>
      <c r="F364" s="92">
        <f t="shared" si="161"/>
        <v>0</v>
      </c>
      <c r="G364" s="92">
        <f t="shared" si="161"/>
        <v>0</v>
      </c>
      <c r="H364" s="92">
        <f t="shared" si="161"/>
        <v>0</v>
      </c>
      <c r="I364" s="92">
        <f t="shared" si="161"/>
        <v>0</v>
      </c>
      <c r="J364" s="92">
        <f>J365+J366+J367</f>
        <v>0</v>
      </c>
      <c r="K364" s="131">
        <f t="shared" si="161"/>
        <v>0</v>
      </c>
    </row>
    <row r="365" spans="1:11" ht="19.5" hidden="1">
      <c r="A365" s="40" t="s">
        <v>230</v>
      </c>
      <c r="B365" s="50" t="s">
        <v>231</v>
      </c>
      <c r="C365" s="138"/>
      <c r="D365" s="94"/>
      <c r="E365" s="47"/>
      <c r="F365" s="47"/>
      <c r="G365" s="47"/>
      <c r="H365" s="94">
        <f>G365</f>
        <v>0</v>
      </c>
      <c r="I365" s="47"/>
      <c r="J365" s="47">
        <f>G365-I365</f>
        <v>0</v>
      </c>
      <c r="K365" s="98"/>
    </row>
    <row r="366" spans="1:11" ht="15" hidden="1">
      <c r="A366" s="40" t="s">
        <v>232</v>
      </c>
      <c r="B366" s="50" t="s">
        <v>233</v>
      </c>
      <c r="C366" s="138"/>
      <c r="D366" s="94"/>
      <c r="E366" s="47"/>
      <c r="F366" s="47"/>
      <c r="G366" s="47"/>
      <c r="H366" s="94">
        <f>G366</f>
        <v>0</v>
      </c>
      <c r="I366" s="47"/>
      <c r="J366" s="47">
        <f>G366-I366</f>
        <v>0</v>
      </c>
      <c r="K366" s="98"/>
    </row>
    <row r="367" spans="1:11" ht="15" hidden="1">
      <c r="A367" s="40" t="s">
        <v>234</v>
      </c>
      <c r="B367" s="41" t="s">
        <v>235</v>
      </c>
      <c r="C367" s="137"/>
      <c r="D367" s="94"/>
      <c r="E367" s="47"/>
      <c r="F367" s="105"/>
      <c r="G367" s="47"/>
      <c r="H367" s="94">
        <f>G367</f>
        <v>0</v>
      </c>
      <c r="I367" s="47"/>
      <c r="J367" s="47">
        <f>G367-I367</f>
        <v>0</v>
      </c>
      <c r="K367" s="98"/>
    </row>
    <row r="368" spans="1:11" ht="18">
      <c r="A368" s="32" t="s">
        <v>236</v>
      </c>
      <c r="B368" s="33" t="s">
        <v>237</v>
      </c>
      <c r="C368" s="139">
        <f t="shared" ref="C368:K368" si="162">C369+C373+C375</f>
        <v>127793050</v>
      </c>
      <c r="D368" s="106">
        <f t="shared" si="162"/>
        <v>118282378</v>
      </c>
      <c r="E368" s="89">
        <f t="shared" si="162"/>
        <v>127793050</v>
      </c>
      <c r="F368" s="89">
        <f t="shared" si="162"/>
        <v>118685378</v>
      </c>
      <c r="G368" s="89">
        <f t="shared" si="162"/>
        <v>82324700</v>
      </c>
      <c r="H368" s="89">
        <f t="shared" si="162"/>
        <v>82324700</v>
      </c>
      <c r="I368" s="89">
        <f t="shared" si="162"/>
        <v>82324700</v>
      </c>
      <c r="J368" s="89">
        <f>J369+J373+J375</f>
        <v>0</v>
      </c>
      <c r="K368" s="132">
        <f t="shared" si="162"/>
        <v>21469126</v>
      </c>
    </row>
    <row r="369" spans="1:11" ht="18">
      <c r="A369" s="51" t="s">
        <v>238</v>
      </c>
      <c r="B369" s="37" t="s">
        <v>239</v>
      </c>
      <c r="C369" s="140">
        <f t="shared" ref="C369:K369" si="163">C370+C371+C372</f>
        <v>123212050</v>
      </c>
      <c r="D369" s="140">
        <f t="shared" si="163"/>
        <v>107147845</v>
      </c>
      <c r="E369" s="92">
        <f t="shared" si="163"/>
        <v>123212050</v>
      </c>
      <c r="F369" s="92">
        <f t="shared" si="163"/>
        <v>107550845</v>
      </c>
      <c r="G369" s="140">
        <f t="shared" si="163"/>
        <v>75912095</v>
      </c>
      <c r="H369" s="140">
        <f t="shared" si="163"/>
        <v>75912095</v>
      </c>
      <c r="I369" s="92">
        <f t="shared" si="163"/>
        <v>75912095</v>
      </c>
      <c r="J369" s="92">
        <f>J370+J371+J372</f>
        <v>0</v>
      </c>
      <c r="K369" s="131">
        <f t="shared" si="163"/>
        <v>17854252</v>
      </c>
    </row>
    <row r="370" spans="1:11" ht="15">
      <c r="A370" s="40" t="s">
        <v>240</v>
      </c>
      <c r="B370" s="41" t="s">
        <v>241</v>
      </c>
      <c r="C370" s="127">
        <f>E370</f>
        <v>94247500</v>
      </c>
      <c r="D370" s="94">
        <f>F370</f>
        <v>86631500</v>
      </c>
      <c r="E370" s="153">
        <f>12901500+81346000</f>
        <v>94247500</v>
      </c>
      <c r="F370" s="153">
        <f>1880500+84751000</f>
        <v>86631500</v>
      </c>
      <c r="G370" s="153">
        <f>55405444</f>
        <v>55405444</v>
      </c>
      <c r="H370" s="153">
        <f>G370</f>
        <v>55405444</v>
      </c>
      <c r="I370" s="153">
        <v>55405444</v>
      </c>
      <c r="J370" s="173">
        <f>G370-I370</f>
        <v>0</v>
      </c>
      <c r="K370" s="155">
        <v>0</v>
      </c>
    </row>
    <row r="371" spans="1:11" ht="15">
      <c r="A371" s="40" t="s">
        <v>242</v>
      </c>
      <c r="B371" s="41" t="s">
        <v>243</v>
      </c>
      <c r="C371" s="127">
        <f>E371</f>
        <v>28224450</v>
      </c>
      <c r="D371" s="94">
        <f>F371-403000</f>
        <v>20246245</v>
      </c>
      <c r="E371" s="153">
        <f>4000000+10450005+13774445</f>
        <v>28224450</v>
      </c>
      <c r="F371" s="153">
        <f>4403000+2471800+13774445</f>
        <v>20649245</v>
      </c>
      <c r="G371" s="153">
        <f>4203321+2467130+13625229</f>
        <v>20295680</v>
      </c>
      <c r="H371" s="153">
        <f>G371</f>
        <v>20295680</v>
      </c>
      <c r="I371" s="153">
        <f>4203321+2467130+13625229</f>
        <v>20295680</v>
      </c>
      <c r="J371" s="156">
        <f>G371-I371</f>
        <v>0</v>
      </c>
      <c r="K371" s="155">
        <f>773324+9584237+1411119</f>
        <v>11768680</v>
      </c>
    </row>
    <row r="372" spans="1:11" ht="15">
      <c r="A372" s="40" t="s">
        <v>244</v>
      </c>
      <c r="B372" s="41" t="s">
        <v>245</v>
      </c>
      <c r="C372" s="127">
        <f>E372</f>
        <v>740100</v>
      </c>
      <c r="D372" s="94">
        <f>F372</f>
        <v>270100</v>
      </c>
      <c r="E372" s="153">
        <v>740100</v>
      </c>
      <c r="F372" s="153">
        <v>270100</v>
      </c>
      <c r="G372" s="153">
        <v>210971</v>
      </c>
      <c r="H372" s="153">
        <f>G372</f>
        <v>210971</v>
      </c>
      <c r="I372" s="153">
        <v>210971</v>
      </c>
      <c r="J372" s="156">
        <f>G372-I372</f>
        <v>0</v>
      </c>
      <c r="K372" s="155">
        <v>6085572</v>
      </c>
    </row>
    <row r="373" spans="1:11" ht="15">
      <c r="A373" s="141" t="s">
        <v>246</v>
      </c>
      <c r="B373" s="37" t="s">
        <v>247</v>
      </c>
      <c r="C373" s="91"/>
      <c r="D373" s="92">
        <f>D374</f>
        <v>0</v>
      </c>
      <c r="E373" s="92">
        <f t="shared" ref="E373:K373" si="164">E374</f>
        <v>0</v>
      </c>
      <c r="F373" s="92">
        <f t="shared" si="164"/>
        <v>0</v>
      </c>
      <c r="G373" s="92">
        <f t="shared" si="164"/>
        <v>0</v>
      </c>
      <c r="H373" s="92">
        <f t="shared" si="164"/>
        <v>0</v>
      </c>
      <c r="I373" s="92">
        <f t="shared" si="164"/>
        <v>0</v>
      </c>
      <c r="J373" s="92">
        <f t="shared" si="164"/>
        <v>0</v>
      </c>
      <c r="K373" s="131">
        <f t="shared" si="164"/>
        <v>0</v>
      </c>
    </row>
    <row r="374" spans="1:11" ht="15">
      <c r="A374" s="40" t="s">
        <v>248</v>
      </c>
      <c r="B374" s="41" t="s">
        <v>249</v>
      </c>
      <c r="C374" s="63"/>
      <c r="D374" s="94"/>
      <c r="E374" s="47"/>
      <c r="F374" s="47"/>
      <c r="G374" s="47"/>
      <c r="H374" s="94">
        <f>G374</f>
        <v>0</v>
      </c>
      <c r="I374" s="47"/>
      <c r="J374" s="47">
        <f>G374-I374</f>
        <v>0</v>
      </c>
      <c r="K374" s="98"/>
    </row>
    <row r="375" spans="1:11" ht="15">
      <c r="A375" s="40" t="s">
        <v>250</v>
      </c>
      <c r="B375" s="41" t="s">
        <v>251</v>
      </c>
      <c r="C375" s="127">
        <f>E375</f>
        <v>4581000</v>
      </c>
      <c r="D375" s="94">
        <f>F375</f>
        <v>11134533</v>
      </c>
      <c r="E375" s="153">
        <v>4581000</v>
      </c>
      <c r="F375" s="153">
        <v>11134533</v>
      </c>
      <c r="G375" s="153">
        <v>6412605</v>
      </c>
      <c r="H375" s="153">
        <f>G375</f>
        <v>6412605</v>
      </c>
      <c r="I375" s="153">
        <v>6412605</v>
      </c>
      <c r="J375" s="156">
        <f>H375-I375</f>
        <v>0</v>
      </c>
      <c r="K375" s="155">
        <v>3614874</v>
      </c>
    </row>
    <row r="376" spans="1:11" ht="27" hidden="1">
      <c r="A376" s="32" t="s">
        <v>318</v>
      </c>
      <c r="B376" s="33" t="s">
        <v>253</v>
      </c>
      <c r="C376" s="62"/>
      <c r="D376" s="89">
        <f>D377+D378+D379+D380+D381</f>
        <v>0</v>
      </c>
      <c r="E376" s="89">
        <f t="shared" ref="E376:J376" si="165">E377+E378+E379+E380+E381</f>
        <v>0</v>
      </c>
      <c r="F376" s="89">
        <f t="shared" si="165"/>
        <v>0</v>
      </c>
      <c r="G376" s="89">
        <f t="shared" si="165"/>
        <v>0</v>
      </c>
      <c r="H376" s="89">
        <f t="shared" si="165"/>
        <v>0</v>
      </c>
      <c r="I376" s="89">
        <f t="shared" si="165"/>
        <v>0</v>
      </c>
      <c r="J376" s="89">
        <f t="shared" si="165"/>
        <v>0</v>
      </c>
      <c r="K376" s="132">
        <f>K377+K378+K379+K380+K381</f>
        <v>0</v>
      </c>
    </row>
    <row r="377" spans="1:11" ht="15" hidden="1">
      <c r="A377" s="40" t="s">
        <v>254</v>
      </c>
      <c r="B377" s="41" t="s">
        <v>255</v>
      </c>
      <c r="C377" s="63"/>
      <c r="D377" s="94"/>
      <c r="E377" s="47"/>
      <c r="F377" s="105"/>
      <c r="G377" s="47"/>
      <c r="H377" s="94"/>
      <c r="I377" s="47"/>
      <c r="J377" s="47">
        <f>G377-I377</f>
        <v>0</v>
      </c>
      <c r="K377" s="98"/>
    </row>
    <row r="378" spans="1:11" ht="15" hidden="1">
      <c r="A378" s="40" t="s">
        <v>256</v>
      </c>
      <c r="B378" s="41" t="s">
        <v>257</v>
      </c>
      <c r="C378" s="63"/>
      <c r="D378" s="94"/>
      <c r="E378" s="47"/>
      <c r="F378" s="105"/>
      <c r="G378" s="47"/>
      <c r="H378" s="94"/>
      <c r="I378" s="47"/>
      <c r="J378" s="47">
        <f>G378-I378</f>
        <v>0</v>
      </c>
      <c r="K378" s="98"/>
    </row>
    <row r="379" spans="1:11" ht="15" hidden="1">
      <c r="A379" s="40" t="s">
        <v>258</v>
      </c>
      <c r="B379" s="41" t="s">
        <v>259</v>
      </c>
      <c r="C379" s="63"/>
      <c r="D379" s="94"/>
      <c r="E379" s="47"/>
      <c r="F379" s="105"/>
      <c r="G379" s="47"/>
      <c r="H379" s="94"/>
      <c r="I379" s="47"/>
      <c r="J379" s="47">
        <f>G379-I379</f>
        <v>0</v>
      </c>
      <c r="K379" s="98"/>
    </row>
    <row r="380" spans="1:11" ht="15" hidden="1">
      <c r="A380" s="40" t="s">
        <v>297</v>
      </c>
      <c r="B380" s="41" t="s">
        <v>261</v>
      </c>
      <c r="C380" s="63"/>
      <c r="D380" s="94"/>
      <c r="E380" s="47"/>
      <c r="F380" s="47"/>
      <c r="G380" s="47"/>
      <c r="H380" s="94"/>
      <c r="I380" s="47"/>
      <c r="J380" s="47">
        <f>G380-I380</f>
        <v>0</v>
      </c>
      <c r="K380" s="98"/>
    </row>
    <row r="381" spans="1:11" ht="15" hidden="1">
      <c r="A381" s="40" t="s">
        <v>262</v>
      </c>
      <c r="B381" s="41" t="s">
        <v>263</v>
      </c>
      <c r="C381" s="63"/>
      <c r="D381" s="94"/>
      <c r="E381" s="47"/>
      <c r="F381" s="105"/>
      <c r="G381" s="47"/>
      <c r="H381" s="94"/>
      <c r="I381" s="47"/>
      <c r="J381" s="47">
        <f>G381-I381</f>
        <v>0</v>
      </c>
      <c r="K381" s="98"/>
    </row>
    <row r="382" spans="1:11" ht="18" hidden="1">
      <c r="A382" s="28" t="s">
        <v>298</v>
      </c>
      <c r="B382" s="29" t="s">
        <v>265</v>
      </c>
      <c r="C382" s="64"/>
      <c r="D382" s="142"/>
      <c r="E382" s="67"/>
      <c r="F382" s="67"/>
      <c r="G382" s="67"/>
      <c r="H382" s="142"/>
      <c r="I382" s="67"/>
      <c r="J382" s="68"/>
      <c r="K382" s="143"/>
    </row>
    <row r="383" spans="1:11" ht="15" hidden="1">
      <c r="A383" s="70" t="s">
        <v>299</v>
      </c>
      <c r="B383" s="71" t="s">
        <v>267</v>
      </c>
      <c r="C383" s="72"/>
      <c r="D383" s="74"/>
      <c r="E383" s="74"/>
      <c r="F383" s="74"/>
      <c r="G383" s="74"/>
      <c r="H383" s="94"/>
      <c r="I383" s="47"/>
      <c r="J383" s="48"/>
      <c r="K383" s="98"/>
    </row>
    <row r="384" spans="1:11" ht="15.75" hidden="1" thickBot="1">
      <c r="A384" s="116" t="s">
        <v>319</v>
      </c>
      <c r="B384" s="117" t="s">
        <v>269</v>
      </c>
      <c r="C384" s="118"/>
      <c r="D384" s="119"/>
      <c r="E384" s="119"/>
      <c r="F384" s="119"/>
      <c r="G384" s="119"/>
      <c r="H384" s="120"/>
      <c r="I384" s="121"/>
      <c r="J384" s="122"/>
      <c r="K384" s="123"/>
    </row>
    <row r="385" spans="1:11">
      <c r="B385" s="1"/>
      <c r="C385" s="1"/>
      <c r="D385" s="1"/>
      <c r="E385" s="1"/>
      <c r="F385" s="145"/>
      <c r="G385" s="1"/>
      <c r="H385" s="1"/>
      <c r="I385" s="1"/>
      <c r="J385" s="1"/>
      <c r="K385" s="1"/>
    </row>
    <row r="386" spans="1:11" ht="25.5">
      <c r="A386" s="168" t="s">
        <v>320</v>
      </c>
      <c r="B386" s="1"/>
      <c r="C386" s="1"/>
      <c r="D386" s="1"/>
      <c r="E386" s="1"/>
      <c r="F386" s="10" t="s">
        <v>321</v>
      </c>
      <c r="G386" s="10"/>
      <c r="H386" s="10"/>
      <c r="I386" s="10"/>
      <c r="J386" s="174" t="s">
        <v>322</v>
      </c>
      <c r="K386" s="174"/>
    </row>
    <row r="387" spans="1:11">
      <c r="A387" s="169" t="s">
        <v>328</v>
      </c>
      <c r="B387" s="146"/>
      <c r="C387" s="146"/>
      <c r="D387" s="1"/>
      <c r="E387" s="1"/>
      <c r="F387" s="10" t="s">
        <v>323</v>
      </c>
      <c r="G387" s="147"/>
      <c r="H387" s="147"/>
      <c r="I387" s="147"/>
      <c r="J387" s="181" t="s">
        <v>324</v>
      </c>
      <c r="K387" s="181"/>
    </row>
    <row r="388" spans="1:11">
      <c r="B388" s="1"/>
      <c r="C388" s="1"/>
      <c r="D388" s="1"/>
      <c r="E388" s="1"/>
      <c r="F388" s="145"/>
      <c r="G388" s="1"/>
      <c r="H388" s="1"/>
      <c r="I388" s="1"/>
      <c r="J388" s="1"/>
      <c r="K388" s="1"/>
    </row>
  </sheetData>
  <mergeCells count="16">
    <mergeCell ref="J386:K386"/>
    <mergeCell ref="J387:K387"/>
    <mergeCell ref="G7:G8"/>
    <mergeCell ref="H7:H8"/>
    <mergeCell ref="I7:I8"/>
    <mergeCell ref="J7:J8"/>
    <mergeCell ref="K7:K8"/>
    <mergeCell ref="A3:J3"/>
    <mergeCell ref="A4:K4"/>
    <mergeCell ref="C5:G5"/>
    <mergeCell ref="A7:A8"/>
    <mergeCell ref="B7:B8"/>
    <mergeCell ref="C7:C8"/>
    <mergeCell ref="D7:D8"/>
    <mergeCell ref="E7:E8"/>
    <mergeCell ref="F7:F8"/>
  </mergeCells>
  <pageMargins left="0" right="0" top="0.74803149606299213" bottom="0.74803149606299213" header="0.31496062992125984" footer="0.70866141732283472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2</vt:lpstr>
      <vt:lpstr>'Anexa nr.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2022-05-09T09:51:54Z</cp:lastPrinted>
  <dcterms:created xsi:type="dcterms:W3CDTF">2022-03-14T09:14:26Z</dcterms:created>
  <dcterms:modified xsi:type="dcterms:W3CDTF">2022-05-20T05:05:01Z</dcterms:modified>
</cp:coreProperties>
</file>