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L.H\Desktop\2022.02.10_hcl 32_42\hcl 39\"/>
    </mc:Choice>
  </mc:AlternateContent>
  <xr:revisionPtr revIDLastSave="0" documentId="13_ncr:1_{573CE865-1B98-498B-B127-1C4981AB3847}" xr6:coauthVersionLast="47" xr6:coauthVersionMax="47" xr10:uidLastSave="{00000000-0000-0000-0000-000000000000}"/>
  <bookViews>
    <workbookView xWindow="4920" yWindow="4305" windowWidth="21600" windowHeight="11295" xr2:uid="{97A1D2AB-1014-4DF7-BE8D-A5E93C117670}"/>
  </bookViews>
  <sheets>
    <sheet name="Bazin retentie" sheetId="1" r:id="rId1"/>
  </sheets>
  <definedNames>
    <definedName name="_xlnm.Print_Area" localSheetId="0">'Bazin retentie'!$A$5:$H$90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7" i="1"/>
  <c r="D88" i="1"/>
  <c r="D86" i="1"/>
  <c r="C86" i="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E23" i="1" s="1"/>
  <c r="C21" i="1"/>
  <c r="D20" i="1"/>
  <c r="E20" i="1" s="1"/>
  <c r="E21" i="1" s="1"/>
  <c r="C18" i="1"/>
  <c r="D17" i="1"/>
  <c r="E17" i="1" s="1"/>
  <c r="D16" i="1"/>
  <c r="E16" i="1" s="1"/>
  <c r="D15" i="1"/>
  <c r="D14" i="1"/>
  <c r="E14" i="1" s="1"/>
  <c r="D59" i="1" l="1"/>
  <c r="D42" i="1"/>
  <c r="E43" i="1"/>
  <c r="E42" i="1" s="1"/>
  <c r="D76" i="1"/>
  <c r="D54" i="1"/>
  <c r="D21" i="1"/>
  <c r="E55" i="1"/>
  <c r="E54" i="1" s="1"/>
  <c r="D75" i="1"/>
  <c r="E45" i="1"/>
  <c r="D27" i="1"/>
  <c r="D57" i="1"/>
  <c r="D74" i="1"/>
  <c r="E51" i="1"/>
  <c r="D62" i="1"/>
  <c r="E48" i="1"/>
  <c r="E59" i="1"/>
  <c r="E28" i="1"/>
  <c r="E27" i="1" s="1"/>
  <c r="E41" i="1"/>
  <c r="E39" i="1" s="1"/>
  <c r="D48" i="1"/>
  <c r="E63" i="1"/>
  <c r="E62" i="1" s="1"/>
  <c r="D18" i="1"/>
  <c r="D39" i="1"/>
  <c r="D51" i="1"/>
  <c r="D37" i="1"/>
  <c r="D70" i="1"/>
  <c r="E15" i="1"/>
  <c r="D45" i="1"/>
  <c r="C82" i="1" l="1"/>
  <c r="E37" i="1"/>
  <c r="E70" i="1"/>
  <c r="E57" i="1"/>
  <c r="C81" i="1"/>
  <c r="E18" i="1"/>
  <c r="E76" i="1"/>
  <c r="E75" i="1"/>
  <c r="C80" i="1" l="1"/>
</calcChain>
</file>

<file path=xl/sharedStrings.xml><?xml version="1.0" encoding="utf-8"?>
<sst xmlns="http://schemas.openxmlformats.org/spreadsheetml/2006/main" count="254" uniqueCount="121">
  <si>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</si>
  <si>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</si>
  <si>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</si>
  <si>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</si>
  <si>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</si>
  <si>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</si>
  <si>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</si>
  <si>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</si>
  <si>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</si>
  <si>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</si>
  <si>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</si>
  <si>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</si>
  <si>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</si>
  <si>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</si>
  <si>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</si>
  <si>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</si>
  <si>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</si>
  <si>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</si>
  <si>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</si>
  <si>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</si>
  <si>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</si>
  <si>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</si>
  <si>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</si>
  <si>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</si>
  <si>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</si>
  <si>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</si>
  <si>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</si>
  <si>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</si>
  <si>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</si>
  <si>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</si>
  <si>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</si>
  <si>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</si>
  <si>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</si>
  <si>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</si>
  <si>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</si>
  <si>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</si>
  <si>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</si>
  <si>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</si>
  <si>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</si>
  <si>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</si>
  <si>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</si>
  <si>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</si>
  <si>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</si>
  <si>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</si>
  <si>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</si>
  <si>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</si>
  <si>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</si>
  <si>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</si>
  <si>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</si>
  <si>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</si>
  <si>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</si>
  <si>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</si>
  <si>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</si>
  <si>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</si>
  <si>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</si>
  <si>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</si>
  <si>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</si>
  <si>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</si>
  <si>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</si>
  <si>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</si>
  <si>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</si>
  <si>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</si>
  <si>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</si>
  <si>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</si>
  <si>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</si>
  <si>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</si>
  <si>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</si>
  <si>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</si>
  <si>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</si>
  <si>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</si>
  <si>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</si>
  <si>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</si>
  <si>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</si>
  <si>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</si>
  <si>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</si>
  <si>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</si>
  <si>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</si>
  <si>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</si>
  <si>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</si>
  <si>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</si>
  <si>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</si>
  <si>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</si>
  <si>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</si>
  <si>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</si>
  <si>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</si>
  <si>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</si>
  <si>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</si>
  <si>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</si>
  <si>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</si>
  <si>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</si>
  <si>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</si>
  <si>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</si>
  <si>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</si>
  <si>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</si>
  <si>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</si>
  <si>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</si>
  <si>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</si>
  <si>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</si>
  <si>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</si>
  <si>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</si>
  <si>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</si>
  <si>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</si>
  <si>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</si>
  <si>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</si>
  <si>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</si>
  <si>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</si>
  <si>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</si>
  <si>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</si>
  <si>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</si>
  <si>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</si>
  <si>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</si>
  <si>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</si>
  <si>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</si>
  <si>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</si>
  <si>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</si>
  <si>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</si>
  <si>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</si>
  <si>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</si>
  <si>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DEVIZ  GENERAL 
al obiectivului de investiţie : Bazin de retenție ape pluviale ”SP Fabricii”</t>
  </si>
  <si>
    <t>Valoarea de referință pentru determinarea încadrării în standardul de cost (locuitori beneficiari/locuitori echivalenți beneficiari/km)</t>
  </si>
  <si>
    <t>ANEXA  NR. 2
la Hotărârea Consiliului local al municipiului Satu Mare
Nr.39/10.02.2022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</si>
</sst>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37CC-DAA8-4BCC-97D5-BE185EA04A82}">
  <sheetPr>
    <pageSetUpPr fitToPage="1"/>
  </sheetPr>
  <dimension ref="A1:AJ96"/>
  <sheetViews>
    <sheetView tabSelected="1" zoomScale="110" zoomScaleNormal="110" workbookViewId="0">
      <selection activeCell="B1" sqref="B1:D3"/>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x14ac:dyDescent="0.25">
      <c r="A1" s="105"/>
      <c r="B1" s="108" t="s">
        <v>120</v>
      </c>
      <c r="C1" s="108"/>
      <c r="D1" s="108"/>
      <c r="E1" s="106"/>
    </row>
    <row r="2" spans="1:36" ht="15.75" x14ac:dyDescent="0.25">
      <c r="A2" s="105"/>
      <c r="B2" s="108"/>
      <c r="C2" s="108"/>
      <c r="D2" s="108"/>
      <c r="E2" s="106"/>
    </row>
    <row r="3" spans="1:36" ht="15.75" x14ac:dyDescent="0.25">
      <c r="A3" s="105"/>
      <c r="B3" s="108"/>
      <c r="C3" s="108"/>
      <c r="D3" s="108"/>
      <c r="E3" s="106"/>
    </row>
    <row r="4" spans="1:36" ht="15.75" x14ac:dyDescent="0.25">
      <c r="A4" s="105"/>
      <c r="B4" s="107"/>
      <c r="C4" s="107"/>
      <c r="D4" s="107"/>
      <c r="E4" s="106"/>
    </row>
    <row r="5" spans="1:36" ht="15.75" customHeight="1" x14ac:dyDescent="0.2">
      <c r="E5" s="2" t="s">
        <v>117</v>
      </c>
    </row>
    <row r="6" spans="1:36" ht="36" customHeight="1" x14ac:dyDescent="0.2">
      <c r="A6" s="109" t="s">
        <v>118</v>
      </c>
      <c r="B6" s="110"/>
      <c r="C6" s="110"/>
      <c r="D6" s="110"/>
      <c r="E6" s="110"/>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1" t="s">
        <v>0</v>
      </c>
      <c r="B9" s="113" t="s">
        <v>1</v>
      </c>
      <c r="C9" s="113" t="s">
        <v>2</v>
      </c>
      <c r="D9" s="113"/>
      <c r="E9" s="115"/>
      <c r="F9" s="116" t="s">
        <v>3</v>
      </c>
      <c r="G9" s="120" t="s">
        <v>4</v>
      </c>
      <c r="H9" s="120" t="s">
        <v>5</v>
      </c>
    </row>
    <row r="10" spans="1:36" ht="25.5" x14ac:dyDescent="0.2">
      <c r="A10" s="112"/>
      <c r="B10" s="114"/>
      <c r="C10" s="13" t="s">
        <v>6</v>
      </c>
      <c r="D10" s="14" t="s">
        <v>7</v>
      </c>
      <c r="E10" s="15" t="s">
        <v>8</v>
      </c>
      <c r="F10" s="116"/>
      <c r="G10" s="120"/>
      <c r="H10" s="120"/>
    </row>
    <row r="11" spans="1:36" x14ac:dyDescent="0.2">
      <c r="A11" s="112"/>
      <c r="B11" s="114"/>
      <c r="C11" s="16" t="s">
        <v>9</v>
      </c>
      <c r="D11" s="17" t="s">
        <v>9</v>
      </c>
      <c r="E11" s="18" t="s">
        <v>9</v>
      </c>
      <c r="F11" s="116"/>
      <c r="G11" s="120"/>
      <c r="H11" s="120"/>
    </row>
    <row r="12" spans="1:36" ht="15" customHeight="1" thickBot="1" x14ac:dyDescent="0.25">
      <c r="A12" s="19">
        <v>1</v>
      </c>
      <c r="B12" s="20">
        <v>2</v>
      </c>
      <c r="C12" s="20">
        <v>3</v>
      </c>
      <c r="D12" s="21">
        <v>4</v>
      </c>
      <c r="E12" s="22">
        <v>5</v>
      </c>
    </row>
    <row r="13" spans="1:36" ht="28.5" customHeight="1" thickBot="1" x14ac:dyDescent="0.25">
      <c r="A13" s="117" t="s">
        <v>10</v>
      </c>
      <c r="B13" s="118"/>
      <c r="C13" s="118"/>
      <c r="D13" s="118"/>
      <c r="E13" s="119"/>
    </row>
    <row r="14" spans="1:36" x14ac:dyDescent="0.2">
      <c r="A14" s="23" t="s">
        <v>11</v>
      </c>
      <c r="B14" s="24" t="s">
        <v>12</v>
      </c>
      <c r="C14" s="25">
        <v>0</v>
      </c>
      <c r="D14" s="26">
        <f>ROUND(0.19*C14,2)</f>
        <v>0</v>
      </c>
      <c r="E14" s="27">
        <f>D14+C14</f>
        <v>0</v>
      </c>
      <c r="F14" s="28" t="s">
        <v>13</v>
      </c>
      <c r="G14" s="4" t="s">
        <v>14</v>
      </c>
      <c r="H14" s="4" t="s">
        <v>14</v>
      </c>
    </row>
    <row r="15" spans="1:36" s="34" customFormat="1" x14ac:dyDescent="0.2">
      <c r="A15" s="29" t="s">
        <v>15</v>
      </c>
      <c r="B15" s="30" t="s">
        <v>16</v>
      </c>
      <c r="C15" s="31">
        <v>18500</v>
      </c>
      <c r="D15" s="32">
        <f>ROUND(0.19*C15,2)</f>
        <v>3515</v>
      </c>
      <c r="E15" s="33">
        <f>D15+C15</f>
        <v>22015</v>
      </c>
      <c r="F15" s="28" t="s">
        <v>17</v>
      </c>
      <c r="G15" s="4" t="s">
        <v>18</v>
      </c>
      <c r="H15" s="4" t="s">
        <v>18</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19</v>
      </c>
      <c r="B16" s="35" t="s">
        <v>20</v>
      </c>
      <c r="C16" s="36">
        <v>6000</v>
      </c>
      <c r="D16" s="32">
        <f>ROUND(0.19*C16,2)</f>
        <v>1140</v>
      </c>
      <c r="E16" s="33">
        <f>D16+C16</f>
        <v>7140</v>
      </c>
      <c r="F16" s="28" t="s">
        <v>13</v>
      </c>
      <c r="G16" s="4" t="s">
        <v>18</v>
      </c>
      <c r="H16" s="4" t="s">
        <v>18</v>
      </c>
    </row>
    <row r="17" spans="1:36" s="34" customFormat="1" ht="19.899999999999999" customHeight="1" x14ac:dyDescent="0.2">
      <c r="A17" s="37" t="s">
        <v>21</v>
      </c>
      <c r="B17" s="35" t="s">
        <v>22</v>
      </c>
      <c r="C17" s="31">
        <v>0</v>
      </c>
      <c r="D17" s="32">
        <f>ROUND(0.19*C17,2)</f>
        <v>0</v>
      </c>
      <c r="E17" s="33">
        <f>D17+C17</f>
        <v>0</v>
      </c>
      <c r="F17" s="28" t="s">
        <v>17</v>
      </c>
      <c r="G17" s="4" t="s">
        <v>18</v>
      </c>
      <c r="H17" s="4" t="s">
        <v>18</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23</v>
      </c>
      <c r="C18" s="40">
        <f>SUMIFS(C14:C17,$F$14:$F$17,"&lt;&gt;")</f>
        <v>24500</v>
      </c>
      <c r="D18" s="40">
        <f>SUMIFS(D14:D17,$F$14:$F$17,"&lt;&gt;0")</f>
        <v>4655</v>
      </c>
      <c r="E18" s="40">
        <f>SUMIFS(E14:E17,$F$14:$F$17,"&lt;&gt;0")</f>
        <v>29155</v>
      </c>
      <c r="F18" s="28"/>
    </row>
    <row r="19" spans="1:36" ht="34.5" customHeight="1" x14ac:dyDescent="0.2">
      <c r="A19" s="117" t="s">
        <v>24</v>
      </c>
      <c r="B19" s="118"/>
      <c r="C19" s="118"/>
      <c r="D19" s="118"/>
      <c r="E19" s="119"/>
      <c r="F19" s="28"/>
    </row>
    <row r="20" spans="1:36" ht="25.5" x14ac:dyDescent="0.2">
      <c r="A20" s="29">
        <v>2</v>
      </c>
      <c r="B20" s="35" t="s">
        <v>25</v>
      </c>
      <c r="C20" s="36">
        <v>0</v>
      </c>
      <c r="D20" s="32">
        <f>ROUND(0.19*C20,2)</f>
        <v>0</v>
      </c>
      <c r="E20" s="33">
        <f>D20+C20</f>
        <v>0</v>
      </c>
      <c r="F20" s="28" t="s">
        <v>17</v>
      </c>
      <c r="G20" s="3" t="s">
        <v>18</v>
      </c>
      <c r="H20" s="3" t="s">
        <v>18</v>
      </c>
    </row>
    <row r="21" spans="1:36" ht="16.5" customHeight="1" thickBot="1" x14ac:dyDescent="0.25">
      <c r="A21" s="41"/>
      <c r="B21" s="42" t="s">
        <v>26</v>
      </c>
      <c r="C21" s="40">
        <f>SUMIFS(C20,$F$20,"&lt;&gt;")</f>
        <v>0</v>
      </c>
      <c r="D21" s="40">
        <f>SUMIFS(D20,$F$20,"&lt;&gt;0")</f>
        <v>0</v>
      </c>
      <c r="E21" s="43">
        <f>SUMIFS(E20,$F$20,"&lt;&gt;0")</f>
        <v>0</v>
      </c>
      <c r="F21" s="28"/>
    </row>
    <row r="22" spans="1:36" ht="27.75" customHeight="1" thickBot="1" x14ac:dyDescent="0.25">
      <c r="A22" s="117" t="s">
        <v>27</v>
      </c>
      <c r="B22" s="118"/>
      <c r="C22" s="118"/>
      <c r="D22" s="118"/>
      <c r="E22" s="119"/>
      <c r="F22" s="28"/>
    </row>
    <row r="23" spans="1:36" x14ac:dyDescent="0.2">
      <c r="A23" s="23" t="s">
        <v>28</v>
      </c>
      <c r="B23" s="44" t="s">
        <v>29</v>
      </c>
      <c r="C23" s="25">
        <v>3500</v>
      </c>
      <c r="D23" s="45">
        <f t="shared" ref="D23:D36" si="0">ROUND(0.19*C23,2)</f>
        <v>665</v>
      </c>
      <c r="E23" s="46">
        <f t="shared" ref="E23:E36" si="1">D23+C23</f>
        <v>4165</v>
      </c>
      <c r="F23" s="28" t="s">
        <v>13</v>
      </c>
      <c r="G23" s="4" t="s">
        <v>18</v>
      </c>
      <c r="H23" s="4" t="s">
        <v>14</v>
      </c>
    </row>
    <row r="24" spans="1:36" ht="25.5" x14ac:dyDescent="0.2">
      <c r="A24" s="29" t="s">
        <v>30</v>
      </c>
      <c r="B24" s="35" t="s">
        <v>31</v>
      </c>
      <c r="C24" s="36">
        <v>4500</v>
      </c>
      <c r="D24" s="47">
        <f t="shared" si="0"/>
        <v>855</v>
      </c>
      <c r="E24" s="48">
        <f t="shared" si="1"/>
        <v>5355</v>
      </c>
      <c r="F24" s="28" t="s">
        <v>13</v>
      </c>
      <c r="G24" s="4" t="s">
        <v>18</v>
      </c>
      <c r="H24" s="4" t="s">
        <v>14</v>
      </c>
    </row>
    <row r="25" spans="1:36" x14ac:dyDescent="0.2">
      <c r="A25" s="37" t="s">
        <v>32</v>
      </c>
      <c r="B25" s="35" t="s">
        <v>33</v>
      </c>
      <c r="C25" s="36">
        <v>0</v>
      </c>
      <c r="D25" s="47">
        <f t="shared" si="0"/>
        <v>0</v>
      </c>
      <c r="E25" s="48">
        <f t="shared" si="1"/>
        <v>0</v>
      </c>
      <c r="F25" s="28" t="s">
        <v>13</v>
      </c>
      <c r="G25" s="4" t="s">
        <v>18</v>
      </c>
      <c r="H25" s="4" t="s">
        <v>14</v>
      </c>
    </row>
    <row r="26" spans="1:36" ht="25.5" x14ac:dyDescent="0.2">
      <c r="A26" s="37" t="s">
        <v>34</v>
      </c>
      <c r="B26" s="35" t="s">
        <v>35</v>
      </c>
      <c r="C26" s="36">
        <v>0</v>
      </c>
      <c r="D26" s="47">
        <f t="shared" si="0"/>
        <v>0</v>
      </c>
      <c r="E26" s="48">
        <f t="shared" si="1"/>
        <v>0</v>
      </c>
      <c r="F26" s="28" t="s">
        <v>13</v>
      </c>
      <c r="G26" s="4" t="s">
        <v>18</v>
      </c>
      <c r="H26" s="4" t="s">
        <v>14</v>
      </c>
    </row>
    <row r="27" spans="1:36" x14ac:dyDescent="0.2">
      <c r="A27" s="37" t="s">
        <v>36</v>
      </c>
      <c r="B27" s="49" t="s">
        <v>37</v>
      </c>
      <c r="C27" s="47">
        <f>SUM(C28:C33)</f>
        <v>75500</v>
      </c>
      <c r="D27" s="47">
        <f>SUM(D28:D33)</f>
        <v>14345</v>
      </c>
      <c r="E27" s="48">
        <f>SUM(E28:E33)</f>
        <v>89845</v>
      </c>
      <c r="F27" s="28"/>
      <c r="H27" s="4"/>
    </row>
    <row r="28" spans="1:36" x14ac:dyDescent="0.2">
      <c r="A28" s="50" t="s">
        <v>38</v>
      </c>
      <c r="B28" s="51" t="s">
        <v>39</v>
      </c>
      <c r="C28" s="52">
        <v>0</v>
      </c>
      <c r="D28" s="53">
        <f t="shared" si="0"/>
        <v>0</v>
      </c>
      <c r="E28" s="54">
        <f t="shared" si="1"/>
        <v>0</v>
      </c>
      <c r="F28" s="28" t="s">
        <v>13</v>
      </c>
      <c r="G28" s="4" t="s">
        <v>18</v>
      </c>
      <c r="H28" s="4" t="s">
        <v>14</v>
      </c>
    </row>
    <row r="29" spans="1:36" x14ac:dyDescent="0.2">
      <c r="A29" s="50" t="s">
        <v>40</v>
      </c>
      <c r="B29" s="51" t="s">
        <v>41</v>
      </c>
      <c r="C29" s="52">
        <v>0</v>
      </c>
      <c r="D29" s="53">
        <f t="shared" si="0"/>
        <v>0</v>
      </c>
      <c r="E29" s="54">
        <f t="shared" si="1"/>
        <v>0</v>
      </c>
      <c r="F29" s="28" t="s">
        <v>13</v>
      </c>
      <c r="G29" s="4" t="s">
        <v>18</v>
      </c>
      <c r="H29" s="4" t="s">
        <v>14</v>
      </c>
    </row>
    <row r="30" spans="1:36" ht="24" x14ac:dyDescent="0.2">
      <c r="A30" s="50" t="s">
        <v>42</v>
      </c>
      <c r="B30" s="55" t="s">
        <v>43</v>
      </c>
      <c r="C30" s="52">
        <v>24500</v>
      </c>
      <c r="D30" s="53">
        <f t="shared" si="0"/>
        <v>4655</v>
      </c>
      <c r="E30" s="54">
        <f t="shared" si="1"/>
        <v>29155</v>
      </c>
      <c r="F30" s="28" t="s">
        <v>13</v>
      </c>
      <c r="G30" s="4" t="s">
        <v>18</v>
      </c>
      <c r="H30" s="4" t="s">
        <v>14</v>
      </c>
    </row>
    <row r="31" spans="1:36" ht="24" x14ac:dyDescent="0.2">
      <c r="A31" s="50" t="s">
        <v>44</v>
      </c>
      <c r="B31" s="55" t="s">
        <v>45</v>
      </c>
      <c r="C31" s="52">
        <v>8000</v>
      </c>
      <c r="D31" s="56">
        <f t="shared" si="0"/>
        <v>1520</v>
      </c>
      <c r="E31" s="57">
        <f t="shared" si="1"/>
        <v>9520</v>
      </c>
      <c r="F31" s="28" t="s">
        <v>17</v>
      </c>
      <c r="G31" s="4" t="s">
        <v>18</v>
      </c>
      <c r="H31" s="4" t="s">
        <v>14</v>
      </c>
    </row>
    <row r="32" spans="1:36" ht="24" x14ac:dyDescent="0.2">
      <c r="A32" s="50" t="s">
        <v>46</v>
      </c>
      <c r="B32" s="55" t="s">
        <v>47</v>
      </c>
      <c r="C32" s="52">
        <v>6500</v>
      </c>
      <c r="D32" s="56">
        <f t="shared" si="0"/>
        <v>1235</v>
      </c>
      <c r="E32" s="57">
        <f t="shared" si="1"/>
        <v>7735</v>
      </c>
      <c r="F32" s="28" t="s">
        <v>17</v>
      </c>
      <c r="G32" s="4" t="s">
        <v>18</v>
      </c>
      <c r="H32" s="4" t="s">
        <v>14</v>
      </c>
    </row>
    <row r="33" spans="1:8" x14ac:dyDescent="0.2">
      <c r="A33" s="50" t="s">
        <v>48</v>
      </c>
      <c r="B33" s="55" t="s">
        <v>49</v>
      </c>
      <c r="C33" s="52">
        <v>36500</v>
      </c>
      <c r="D33" s="56">
        <f t="shared" si="0"/>
        <v>6935</v>
      </c>
      <c r="E33" s="57">
        <f t="shared" si="1"/>
        <v>43435</v>
      </c>
      <c r="F33" s="28" t="s">
        <v>17</v>
      </c>
      <c r="G33" s="4" t="s">
        <v>18</v>
      </c>
      <c r="H33" s="4" t="s">
        <v>14</v>
      </c>
    </row>
    <row r="34" spans="1:8" s="59" customFormat="1" x14ac:dyDescent="0.2">
      <c r="A34" s="37" t="s">
        <v>50</v>
      </c>
      <c r="B34" s="35" t="s">
        <v>51</v>
      </c>
      <c r="C34" s="36">
        <v>0</v>
      </c>
      <c r="D34" s="47">
        <f t="shared" si="0"/>
        <v>0</v>
      </c>
      <c r="E34" s="48">
        <f t="shared" si="1"/>
        <v>0</v>
      </c>
      <c r="F34" s="58" t="s">
        <v>13</v>
      </c>
      <c r="G34" s="4" t="s">
        <v>18</v>
      </c>
      <c r="H34" s="4" t="s">
        <v>14</v>
      </c>
    </row>
    <row r="35" spans="1:8" s="59" customFormat="1" x14ac:dyDescent="0.2">
      <c r="A35" s="37" t="s">
        <v>52</v>
      </c>
      <c r="B35" s="35" t="s">
        <v>53</v>
      </c>
      <c r="C35" s="36">
        <v>0</v>
      </c>
      <c r="D35" s="47">
        <f t="shared" si="0"/>
        <v>0</v>
      </c>
      <c r="E35" s="48">
        <f t="shared" si="1"/>
        <v>0</v>
      </c>
      <c r="F35" s="58" t="s">
        <v>13</v>
      </c>
      <c r="G35" s="4" t="s">
        <v>18</v>
      </c>
      <c r="H35" s="4" t="s">
        <v>14</v>
      </c>
    </row>
    <row r="36" spans="1:8" x14ac:dyDescent="0.2">
      <c r="A36" s="60" t="s">
        <v>54</v>
      </c>
      <c r="B36" s="61" t="s">
        <v>55</v>
      </c>
      <c r="C36" s="62">
        <v>26000</v>
      </c>
      <c r="D36" s="63">
        <f t="shared" si="0"/>
        <v>4940</v>
      </c>
      <c r="E36" s="64">
        <f t="shared" si="1"/>
        <v>30940</v>
      </c>
      <c r="F36" s="58" t="s">
        <v>13</v>
      </c>
      <c r="G36" s="4" t="s">
        <v>18</v>
      </c>
      <c r="H36" s="4" t="s">
        <v>14</v>
      </c>
    </row>
    <row r="37" spans="1:8" ht="16.5" customHeight="1" thickBot="1" x14ac:dyDescent="0.25">
      <c r="A37" s="38"/>
      <c r="B37" s="39" t="s">
        <v>56</v>
      </c>
      <c r="C37" s="65">
        <f>SUMIFS(C23:C36,$F$23:$F$36,"&lt;&gt;")</f>
        <v>109500</v>
      </c>
      <c r="D37" s="65">
        <f>SUMIFS(D23:D36,$F$23:$F$36,"&lt;&gt;")</f>
        <v>20805</v>
      </c>
      <c r="E37" s="66">
        <f>SUMIFS(E23:E36,$F$23:$F$36,"&lt;&gt;")</f>
        <v>130305</v>
      </c>
      <c r="F37" s="28"/>
    </row>
    <row r="38" spans="1:8" ht="26.25" customHeight="1" x14ac:dyDescent="0.2">
      <c r="A38" s="121" t="s">
        <v>57</v>
      </c>
      <c r="B38" s="122"/>
      <c r="C38" s="122"/>
      <c r="D38" s="122"/>
      <c r="E38" s="123"/>
      <c r="F38" s="28"/>
    </row>
    <row r="39" spans="1:8" x14ac:dyDescent="0.2">
      <c r="A39" s="29" t="s">
        <v>58</v>
      </c>
      <c r="B39" s="35" t="s">
        <v>59</v>
      </c>
      <c r="C39" s="47">
        <f>C40+C41</f>
        <v>1150000</v>
      </c>
      <c r="D39" s="47">
        <f>D40+D41</f>
        <v>218500</v>
      </c>
      <c r="E39" s="48">
        <f>E40+E41</f>
        <v>1368500</v>
      </c>
      <c r="F39" s="28"/>
    </row>
    <row r="40" spans="1:8" x14ac:dyDescent="0.2">
      <c r="A40" s="67" t="str">
        <f>A39&amp;".1"</f>
        <v>4.1.1</v>
      </c>
      <c r="B40" s="68" t="s">
        <v>60</v>
      </c>
      <c r="C40" s="52">
        <v>0</v>
      </c>
      <c r="D40" s="53">
        <f>ROUND(0.19*C40,2)</f>
        <v>0</v>
      </c>
      <c r="E40" s="54">
        <f>D40+C40</f>
        <v>0</v>
      </c>
      <c r="F40" s="28" t="s">
        <v>17</v>
      </c>
      <c r="G40" s="4" t="s">
        <v>18</v>
      </c>
      <c r="H40" s="4" t="s">
        <v>18</v>
      </c>
    </row>
    <row r="41" spans="1:8" x14ac:dyDescent="0.2">
      <c r="A41" s="67" t="str">
        <f>A39&amp;".2"</f>
        <v>4.1.2</v>
      </c>
      <c r="B41" s="69" t="s">
        <v>61</v>
      </c>
      <c r="C41" s="52">
        <v>1150000</v>
      </c>
      <c r="D41" s="53">
        <f>ROUND(0.19*C41,2)</f>
        <v>218500</v>
      </c>
      <c r="E41" s="54">
        <f>D41+C41</f>
        <v>1368500</v>
      </c>
      <c r="F41" s="28" t="s">
        <v>17</v>
      </c>
      <c r="G41" s="4" t="s">
        <v>14</v>
      </c>
      <c r="H41" s="4" t="s">
        <v>18</v>
      </c>
    </row>
    <row r="42" spans="1:8" ht="25.5" x14ac:dyDescent="0.2">
      <c r="A42" s="29" t="s">
        <v>62</v>
      </c>
      <c r="B42" s="35" t="s">
        <v>63</v>
      </c>
      <c r="C42" s="47">
        <f>C43+C44</f>
        <v>18000</v>
      </c>
      <c r="D42" s="47">
        <f>D43+D44</f>
        <v>3420</v>
      </c>
      <c r="E42" s="48">
        <f>E43+E44</f>
        <v>21420</v>
      </c>
      <c r="F42" s="28"/>
      <c r="H42" s="4"/>
    </row>
    <row r="43" spans="1:8" x14ac:dyDescent="0.2">
      <c r="A43" s="67" t="str">
        <f>A42&amp;".1"</f>
        <v>4.2.1</v>
      </c>
      <c r="B43" s="68" t="s">
        <v>60</v>
      </c>
      <c r="C43" s="52">
        <v>0</v>
      </c>
      <c r="D43" s="53">
        <f>ROUND(0.19*C43,2)</f>
        <v>0</v>
      </c>
      <c r="E43" s="54">
        <f>D43+C43</f>
        <v>0</v>
      </c>
      <c r="F43" s="28" t="s">
        <v>17</v>
      </c>
      <c r="G43" s="4" t="s">
        <v>18</v>
      </c>
      <c r="H43" s="4" t="s">
        <v>18</v>
      </c>
    </row>
    <row r="44" spans="1:8" x14ac:dyDescent="0.2">
      <c r="A44" s="67" t="str">
        <f>A42&amp;".2"</f>
        <v>4.2.2</v>
      </c>
      <c r="B44" s="69" t="s">
        <v>61</v>
      </c>
      <c r="C44" s="52">
        <v>18000</v>
      </c>
      <c r="D44" s="53">
        <f>ROUND(0.19*C44,2)</f>
        <v>3420</v>
      </c>
      <c r="E44" s="54">
        <f>D44+C44</f>
        <v>21420</v>
      </c>
      <c r="F44" s="28" t="s">
        <v>17</v>
      </c>
      <c r="G44" s="4" t="s">
        <v>14</v>
      </c>
      <c r="H44" s="4" t="s">
        <v>18</v>
      </c>
    </row>
    <row r="45" spans="1:8" ht="25.5" x14ac:dyDescent="0.2">
      <c r="A45" s="29" t="s">
        <v>64</v>
      </c>
      <c r="B45" s="35" t="s">
        <v>65</v>
      </c>
      <c r="C45" s="47">
        <f>C46+C47</f>
        <v>65000</v>
      </c>
      <c r="D45" s="47">
        <f>D46+D47</f>
        <v>12350</v>
      </c>
      <c r="E45" s="48">
        <f>E46+E47</f>
        <v>77350</v>
      </c>
      <c r="F45" s="28"/>
      <c r="H45" s="4"/>
    </row>
    <row r="46" spans="1:8" x14ac:dyDescent="0.2">
      <c r="A46" s="67" t="str">
        <f>A45&amp;".1"</f>
        <v>4.3.1</v>
      </c>
      <c r="B46" s="68" t="s">
        <v>60</v>
      </c>
      <c r="C46" s="52">
        <v>0</v>
      </c>
      <c r="D46" s="53">
        <f>ROUND(0.19*C46,2)</f>
        <v>0</v>
      </c>
      <c r="E46" s="54">
        <f>D46+C46</f>
        <v>0</v>
      </c>
      <c r="F46" s="28" t="s">
        <v>17</v>
      </c>
      <c r="G46" s="4" t="s">
        <v>18</v>
      </c>
      <c r="H46" s="4" t="s">
        <v>14</v>
      </c>
    </row>
    <row r="47" spans="1:8" x14ac:dyDescent="0.2">
      <c r="A47" s="67" t="str">
        <f>A45&amp;".2"</f>
        <v>4.3.2</v>
      </c>
      <c r="B47" s="69" t="s">
        <v>61</v>
      </c>
      <c r="C47" s="52">
        <v>65000</v>
      </c>
      <c r="D47" s="53">
        <f>ROUND(0.19*C47,2)</f>
        <v>12350</v>
      </c>
      <c r="E47" s="54">
        <f>D47+C47</f>
        <v>77350</v>
      </c>
      <c r="F47" s="28" t="s">
        <v>17</v>
      </c>
      <c r="G47" s="4" t="s">
        <v>14</v>
      </c>
      <c r="H47" s="4" t="s">
        <v>14</v>
      </c>
    </row>
    <row r="48" spans="1:8" ht="25.5" x14ac:dyDescent="0.2">
      <c r="A48" s="29" t="s">
        <v>66</v>
      </c>
      <c r="B48" s="35" t="s">
        <v>67</v>
      </c>
      <c r="C48" s="47">
        <f>C49+C50</f>
        <v>0</v>
      </c>
      <c r="D48" s="47">
        <f>D49+D50</f>
        <v>0</v>
      </c>
      <c r="E48" s="48">
        <f>E49+E50</f>
        <v>0</v>
      </c>
      <c r="H48" s="4"/>
    </row>
    <row r="49" spans="1:8" x14ac:dyDescent="0.2">
      <c r="A49" s="67" t="str">
        <f>A48&amp;".1"</f>
        <v>4.4.1</v>
      </c>
      <c r="B49" s="68" t="s">
        <v>60</v>
      </c>
      <c r="C49" s="52">
        <v>0</v>
      </c>
      <c r="D49" s="53">
        <f>ROUND(0.19*C49,2)</f>
        <v>0</v>
      </c>
      <c r="E49" s="54">
        <f>D49+C49</f>
        <v>0</v>
      </c>
      <c r="F49" s="28" t="s">
        <v>17</v>
      </c>
      <c r="G49" s="4" t="s">
        <v>18</v>
      </c>
      <c r="H49" s="4" t="s">
        <v>14</v>
      </c>
    </row>
    <row r="50" spans="1:8" x14ac:dyDescent="0.2">
      <c r="A50" s="67" t="str">
        <f>A48&amp;".2"</f>
        <v>4.4.2</v>
      </c>
      <c r="B50" s="69" t="s">
        <v>61</v>
      </c>
      <c r="C50" s="52">
        <v>0</v>
      </c>
      <c r="D50" s="53">
        <f>ROUND(0.19*C50,2)</f>
        <v>0</v>
      </c>
      <c r="E50" s="54">
        <f>D50+C50</f>
        <v>0</v>
      </c>
      <c r="F50" s="28" t="s">
        <v>17</v>
      </c>
      <c r="G50" s="4" t="s">
        <v>14</v>
      </c>
      <c r="H50" s="4" t="s">
        <v>14</v>
      </c>
    </row>
    <row r="51" spans="1:8" x14ac:dyDescent="0.2">
      <c r="A51" s="29" t="s">
        <v>68</v>
      </c>
      <c r="B51" s="35" t="s">
        <v>69</v>
      </c>
      <c r="C51" s="47">
        <f>C52+C53</f>
        <v>0</v>
      </c>
      <c r="D51" s="47">
        <f>D52+D53</f>
        <v>0</v>
      </c>
      <c r="E51" s="48">
        <f>E52+E53</f>
        <v>0</v>
      </c>
      <c r="F51" s="28"/>
      <c r="H51" s="4"/>
    </row>
    <row r="52" spans="1:8" x14ac:dyDescent="0.2">
      <c r="A52" s="67" t="str">
        <f>A51&amp;".1"</f>
        <v>4.5.1</v>
      </c>
      <c r="B52" s="68" t="s">
        <v>60</v>
      </c>
      <c r="C52" s="52">
        <v>0</v>
      </c>
      <c r="D52" s="53">
        <f>ROUND(0.19*C52,2)</f>
        <v>0</v>
      </c>
      <c r="E52" s="54">
        <f>D52+C52</f>
        <v>0</v>
      </c>
      <c r="F52" s="28" t="s">
        <v>17</v>
      </c>
      <c r="G52" s="4" t="s">
        <v>18</v>
      </c>
      <c r="H52" s="4" t="s">
        <v>14</v>
      </c>
    </row>
    <row r="53" spans="1:8" x14ac:dyDescent="0.2">
      <c r="A53" s="67" t="str">
        <f>A51&amp;".2"</f>
        <v>4.5.2</v>
      </c>
      <c r="B53" s="69" t="s">
        <v>61</v>
      </c>
      <c r="C53" s="52">
        <v>0</v>
      </c>
      <c r="D53" s="53">
        <f>ROUND(0.19*C53,2)</f>
        <v>0</v>
      </c>
      <c r="E53" s="54">
        <f>D53+C53</f>
        <v>0</v>
      </c>
      <c r="F53" s="28" t="s">
        <v>17</v>
      </c>
      <c r="G53" s="4" t="s">
        <v>14</v>
      </c>
      <c r="H53" s="4" t="s">
        <v>14</v>
      </c>
    </row>
    <row r="54" spans="1:8" x14ac:dyDescent="0.2">
      <c r="A54" s="29" t="s">
        <v>70</v>
      </c>
      <c r="B54" s="35" t="s">
        <v>71</v>
      </c>
      <c r="C54" s="47">
        <f>C55+C56</f>
        <v>0</v>
      </c>
      <c r="D54" s="47">
        <f>D55+D56</f>
        <v>0</v>
      </c>
      <c r="E54" s="48">
        <f>E55+E56</f>
        <v>0</v>
      </c>
      <c r="F54" s="28"/>
      <c r="H54" s="4"/>
    </row>
    <row r="55" spans="1:8" x14ac:dyDescent="0.2">
      <c r="A55" s="67" t="str">
        <f>A54&amp;".1"</f>
        <v>4.6.1</v>
      </c>
      <c r="B55" s="68" t="s">
        <v>60</v>
      </c>
      <c r="C55" s="52">
        <v>0</v>
      </c>
      <c r="D55" s="53">
        <f>ROUND(0.19*C55,2)</f>
        <v>0</v>
      </c>
      <c r="E55" s="54">
        <f>D55+C55</f>
        <v>0</v>
      </c>
      <c r="F55" s="28" t="s">
        <v>17</v>
      </c>
      <c r="G55" s="4" t="s">
        <v>18</v>
      </c>
      <c r="H55" s="4" t="s">
        <v>14</v>
      </c>
    </row>
    <row r="56" spans="1:8" x14ac:dyDescent="0.2">
      <c r="A56" s="67" t="str">
        <f>A54&amp;".2"</f>
        <v>4.6.2</v>
      </c>
      <c r="B56" s="69" t="s">
        <v>61</v>
      </c>
      <c r="C56" s="52">
        <v>0</v>
      </c>
      <c r="D56" s="53">
        <f>ROUND(0.19*C56,2)</f>
        <v>0</v>
      </c>
      <c r="E56" s="54">
        <f>D56+C56</f>
        <v>0</v>
      </c>
      <c r="F56" s="28" t="s">
        <v>17</v>
      </c>
      <c r="G56" s="4" t="s">
        <v>14</v>
      </c>
      <c r="H56" s="4" t="s">
        <v>14</v>
      </c>
    </row>
    <row r="57" spans="1:8" ht="15" thickBot="1" x14ac:dyDescent="0.25">
      <c r="A57" s="41"/>
      <c r="B57" s="39" t="s">
        <v>72</v>
      </c>
      <c r="C57" s="65">
        <f>SUMIFS(C39:C56,$F$39:$F$56,"&lt;&gt;")</f>
        <v>1233000</v>
      </c>
      <c r="D57" s="65">
        <f>SUMIFS(D39:D56,$F$39:$F$56,"&lt;&gt;")</f>
        <v>234270</v>
      </c>
      <c r="E57" s="66">
        <f>SUMIFS(E39:E56,$F$39:$F$56,"&lt;&gt;")</f>
        <v>1467270</v>
      </c>
      <c r="F57" s="28"/>
      <c r="H57" s="4"/>
    </row>
    <row r="58" spans="1:8" ht="25.5" customHeight="1" x14ac:dyDescent="0.2">
      <c r="A58" s="117" t="s">
        <v>73</v>
      </c>
      <c r="B58" s="118"/>
      <c r="C58" s="118"/>
      <c r="D58" s="118"/>
      <c r="E58" s="119"/>
      <c r="F58" s="28"/>
      <c r="H58" s="4"/>
    </row>
    <row r="59" spans="1:8" ht="15" customHeight="1" x14ac:dyDescent="0.2">
      <c r="A59" s="29" t="s">
        <v>74</v>
      </c>
      <c r="B59" s="30" t="s">
        <v>75</v>
      </c>
      <c r="C59" s="47">
        <f>C60+C61</f>
        <v>16500</v>
      </c>
      <c r="D59" s="47">
        <f>D60+D61</f>
        <v>3135</v>
      </c>
      <c r="E59" s="48">
        <f>E60+E61</f>
        <v>19635</v>
      </c>
      <c r="F59" s="28"/>
      <c r="H59" s="4"/>
    </row>
    <row r="60" spans="1:8" ht="25.5" x14ac:dyDescent="0.2">
      <c r="A60" s="70" t="s">
        <v>76</v>
      </c>
      <c r="B60" s="68" t="s">
        <v>77</v>
      </c>
      <c r="C60" s="52">
        <v>14500</v>
      </c>
      <c r="D60" s="47">
        <f>ROUND(0.19*C60,2)</f>
        <v>2755</v>
      </c>
      <c r="E60" s="48">
        <f>D60+C60</f>
        <v>17255</v>
      </c>
      <c r="F60" s="28" t="s">
        <v>17</v>
      </c>
      <c r="G60" s="4" t="s">
        <v>18</v>
      </c>
      <c r="H60" s="4" t="s">
        <v>18</v>
      </c>
    </row>
    <row r="61" spans="1:8" ht="15.75" customHeight="1" x14ac:dyDescent="0.2">
      <c r="A61" s="70" t="s">
        <v>78</v>
      </c>
      <c r="B61" s="69" t="s">
        <v>79</v>
      </c>
      <c r="C61" s="52">
        <v>2000</v>
      </c>
      <c r="D61" s="47">
        <f>ROUND(0.19*C61,2)</f>
        <v>380</v>
      </c>
      <c r="E61" s="48">
        <f>D61+C61</f>
        <v>2380</v>
      </c>
      <c r="F61" s="28" t="s">
        <v>13</v>
      </c>
      <c r="G61" s="4" t="s">
        <v>18</v>
      </c>
      <c r="H61" s="4" t="s">
        <v>14</v>
      </c>
    </row>
    <row r="62" spans="1:8" ht="26.25" customHeight="1" x14ac:dyDescent="0.2">
      <c r="A62" s="29" t="s">
        <v>80</v>
      </c>
      <c r="B62" s="35" t="s">
        <v>81</v>
      </c>
      <c r="C62" s="47">
        <f>SUM(C63:C67)</f>
        <v>21063</v>
      </c>
      <c r="D62" s="47">
        <f>SUM(D63:D67)</f>
        <v>4001.97</v>
      </c>
      <c r="E62" s="48">
        <f>SUM(E63:E67)</f>
        <v>25064.97</v>
      </c>
      <c r="F62" s="28"/>
      <c r="H62" s="4"/>
    </row>
    <row r="63" spans="1:8" ht="25.5" x14ac:dyDescent="0.2">
      <c r="A63" s="71" t="s">
        <v>82</v>
      </c>
      <c r="B63" s="72" t="s">
        <v>83</v>
      </c>
      <c r="C63" s="52">
        <v>0</v>
      </c>
      <c r="D63" s="47">
        <f t="shared" ref="D63:D69" si="2">ROUND(0.19*C63,2)</f>
        <v>0</v>
      </c>
      <c r="E63" s="48">
        <f t="shared" ref="E63:E69" si="3">D63+C63</f>
        <v>0</v>
      </c>
      <c r="F63" s="28" t="s">
        <v>13</v>
      </c>
      <c r="G63" s="4" t="s">
        <v>18</v>
      </c>
      <c r="H63" s="4" t="s">
        <v>14</v>
      </c>
    </row>
    <row r="64" spans="1:8" ht="25.5" x14ac:dyDescent="0.2">
      <c r="A64" s="71" t="s">
        <v>84</v>
      </c>
      <c r="B64" s="72" t="s">
        <v>85</v>
      </c>
      <c r="C64" s="52">
        <v>6165</v>
      </c>
      <c r="D64" s="47">
        <f t="shared" si="2"/>
        <v>1171.3499999999999</v>
      </c>
      <c r="E64" s="48">
        <f t="shared" si="3"/>
        <v>7336.35</v>
      </c>
      <c r="F64" s="28" t="s">
        <v>17</v>
      </c>
      <c r="G64" s="4" t="s">
        <v>18</v>
      </c>
      <c r="H64" s="4" t="s">
        <v>14</v>
      </c>
    </row>
    <row r="65" spans="1:8" ht="38.25" x14ac:dyDescent="0.2">
      <c r="A65" s="71" t="s">
        <v>86</v>
      </c>
      <c r="B65" s="72" t="s">
        <v>87</v>
      </c>
      <c r="C65" s="52">
        <v>1233</v>
      </c>
      <c r="D65" s="47">
        <f t="shared" si="2"/>
        <v>234.27</v>
      </c>
      <c r="E65" s="48">
        <f t="shared" si="3"/>
        <v>1467.27</v>
      </c>
      <c r="F65" s="28" t="s">
        <v>17</v>
      </c>
      <c r="G65" s="4" t="s">
        <v>18</v>
      </c>
      <c r="H65" s="4" t="s">
        <v>14</v>
      </c>
    </row>
    <row r="66" spans="1:8" x14ac:dyDescent="0.2">
      <c r="A66" s="71" t="s">
        <v>88</v>
      </c>
      <c r="B66" s="72" t="s">
        <v>89</v>
      </c>
      <c r="C66" s="52">
        <v>6165</v>
      </c>
      <c r="D66" s="47">
        <f t="shared" si="2"/>
        <v>1171.3499999999999</v>
      </c>
      <c r="E66" s="48">
        <f t="shared" si="3"/>
        <v>7336.35</v>
      </c>
      <c r="F66" s="28" t="s">
        <v>17</v>
      </c>
      <c r="G66" s="4" t="s">
        <v>18</v>
      </c>
      <c r="H66" s="4" t="s">
        <v>14</v>
      </c>
    </row>
    <row r="67" spans="1:8" ht="25.5" x14ac:dyDescent="0.2">
      <c r="A67" s="71" t="s">
        <v>90</v>
      </c>
      <c r="B67" s="72" t="s">
        <v>91</v>
      </c>
      <c r="C67" s="52">
        <v>7500</v>
      </c>
      <c r="D67" s="47">
        <f t="shared" si="2"/>
        <v>1425</v>
      </c>
      <c r="E67" s="48">
        <f t="shared" si="3"/>
        <v>8925</v>
      </c>
      <c r="F67" s="28" t="s">
        <v>13</v>
      </c>
      <c r="G67" s="4" t="s">
        <v>18</v>
      </c>
      <c r="H67" s="4" t="s">
        <v>14</v>
      </c>
    </row>
    <row r="68" spans="1:8" x14ac:dyDescent="0.2">
      <c r="A68" s="29" t="s">
        <v>92</v>
      </c>
      <c r="B68" s="35" t="s">
        <v>93</v>
      </c>
      <c r="C68" s="52">
        <v>123300</v>
      </c>
      <c r="D68" s="47">
        <f t="shared" si="2"/>
        <v>23427</v>
      </c>
      <c r="E68" s="48">
        <f t="shared" si="3"/>
        <v>146727</v>
      </c>
      <c r="F68" s="28" t="s">
        <v>17</v>
      </c>
      <c r="G68" s="4" t="s">
        <v>18</v>
      </c>
      <c r="H68" s="4" t="s">
        <v>14</v>
      </c>
    </row>
    <row r="69" spans="1:8" x14ac:dyDescent="0.2">
      <c r="A69" s="37" t="s">
        <v>94</v>
      </c>
      <c r="B69" s="35" t="s">
        <v>95</v>
      </c>
      <c r="C69" s="52">
        <v>0</v>
      </c>
      <c r="D69" s="47">
        <f t="shared" si="2"/>
        <v>0</v>
      </c>
      <c r="E69" s="48">
        <f t="shared" si="3"/>
        <v>0</v>
      </c>
      <c r="F69" s="28" t="s">
        <v>13</v>
      </c>
      <c r="G69" s="4" t="s">
        <v>18</v>
      </c>
      <c r="H69" s="4" t="s">
        <v>14</v>
      </c>
    </row>
    <row r="70" spans="1:8" ht="15" thickBot="1" x14ac:dyDescent="0.25">
      <c r="A70" s="41"/>
      <c r="B70" s="42" t="s">
        <v>96</v>
      </c>
      <c r="C70" s="65">
        <f>SUMIFS(C59:C69,$F$59:$F$69,"&lt;&gt;")</f>
        <v>160863</v>
      </c>
      <c r="D70" s="65">
        <f>SUMIFS(D59:D69,$F$59:$F$69,"&lt;&gt;")</f>
        <v>30563.97</v>
      </c>
      <c r="E70" s="66">
        <f>SUMIFS(E59:E69,$F$59:$F$69,"&lt;&gt;")</f>
        <v>191426.97</v>
      </c>
      <c r="F70" s="28"/>
      <c r="H70" s="4"/>
    </row>
    <row r="71" spans="1:8" ht="27" customHeight="1" x14ac:dyDescent="0.2">
      <c r="A71" s="117" t="s">
        <v>97</v>
      </c>
      <c r="B71" s="118"/>
      <c r="C71" s="118"/>
      <c r="D71" s="118"/>
      <c r="E71" s="119"/>
      <c r="F71" s="28"/>
      <c r="H71" s="4"/>
    </row>
    <row r="72" spans="1:8" x14ac:dyDescent="0.2">
      <c r="A72" s="29" t="s">
        <v>98</v>
      </c>
      <c r="B72" s="35" t="s">
        <v>99</v>
      </c>
      <c r="C72" s="52">
        <v>0</v>
      </c>
      <c r="D72" s="47">
        <f>0.19*C72</f>
        <v>0</v>
      </c>
      <c r="E72" s="48">
        <f>C72*1.19</f>
        <v>0</v>
      </c>
      <c r="F72" s="28" t="s">
        <v>13</v>
      </c>
      <c r="G72" s="4" t="s">
        <v>18</v>
      </c>
      <c r="H72" s="4" t="s">
        <v>18</v>
      </c>
    </row>
    <row r="73" spans="1:8" x14ac:dyDescent="0.2">
      <c r="A73" s="29" t="s">
        <v>100</v>
      </c>
      <c r="B73" s="35" t="s">
        <v>101</v>
      </c>
      <c r="C73" s="52">
        <v>12500</v>
      </c>
      <c r="D73" s="47">
        <f>ROUND(0.19*C73,2)</f>
        <v>2375</v>
      </c>
      <c r="E73" s="48">
        <f>D73+C73</f>
        <v>14875</v>
      </c>
      <c r="F73" s="28" t="s">
        <v>17</v>
      </c>
      <c r="G73" s="4" t="s">
        <v>18</v>
      </c>
      <c r="H73" s="4" t="s">
        <v>18</v>
      </c>
    </row>
    <row r="74" spans="1:8" ht="13.15" customHeight="1" thickBot="1" x14ac:dyDescent="0.25">
      <c r="A74" s="41"/>
      <c r="B74" s="39" t="s">
        <v>102</v>
      </c>
      <c r="C74" s="65">
        <f>SUMIFS(C72:C73,$F$72:$F$73,"&lt;&gt;")</f>
        <v>12500</v>
      </c>
      <c r="D74" s="65">
        <f>SUMIFS(D72:D73,$F$72:$F$73,"&lt;&gt;")</f>
        <v>2375</v>
      </c>
      <c r="E74" s="66">
        <f>SUMIFS(E72:E73,$F$72:$F$73,"&lt;&gt;")</f>
        <v>14875</v>
      </c>
      <c r="F74" s="28"/>
    </row>
    <row r="75" spans="1:8" ht="21" customHeight="1" thickBot="1" x14ac:dyDescent="0.25">
      <c r="A75" s="73"/>
      <c r="B75" s="74" t="s">
        <v>103</v>
      </c>
      <c r="C75" s="75">
        <f>SUMIFS(C14:C74,$F$14:$F$74,"&lt;&gt;")</f>
        <v>1540363</v>
      </c>
      <c r="D75" s="75">
        <f>SUMIFS(D14:D74,$F$14:$F$74,"&lt;&gt;")</f>
        <v>292668.96999999997</v>
      </c>
      <c r="E75" s="76">
        <f>SUMIFS(E14:E74,$F$14:$F$74,"&lt;&gt;")</f>
        <v>1833031.9700000002</v>
      </c>
      <c r="F75" s="28"/>
    </row>
    <row r="76" spans="1:8" ht="23.45" customHeight="1" thickBot="1" x14ac:dyDescent="0.25">
      <c r="A76" s="77"/>
      <c r="B76" s="78" t="s">
        <v>104</v>
      </c>
      <c r="C76" s="75">
        <f>SUMIFS(C14:C74,$H$14:$H$74,"da")</f>
        <v>1219500</v>
      </c>
      <c r="D76" s="75">
        <f>SUMIFS(D14:D74,$H$14:$H$74,"da")</f>
        <v>231705</v>
      </c>
      <c r="E76" s="76">
        <f>SUMIFS(E14:E74,$H$14:$H$74,"da")</f>
        <v>1451205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105</v>
      </c>
      <c r="C80" s="82">
        <f>C81+C82</f>
        <v>1833031.9700000002</v>
      </c>
      <c r="D80" s="80"/>
      <c r="E80" s="80"/>
      <c r="F80" s="28"/>
    </row>
    <row r="81" spans="1:6" ht="21" customHeight="1" x14ac:dyDescent="0.2">
      <c r="A81" s="9"/>
      <c r="B81" s="83" t="s">
        <v>17</v>
      </c>
      <c r="C81" s="84">
        <f>SUMIFS(E14:E73,F14:F73,"=buget de stat")</f>
        <v>1744971.9700000002</v>
      </c>
      <c r="D81" s="80"/>
      <c r="E81" s="80"/>
      <c r="F81" s="28"/>
    </row>
    <row r="82" spans="1:6" ht="21" customHeight="1" x14ac:dyDescent="0.2">
      <c r="A82" s="9"/>
      <c r="B82" s="83" t="s">
        <v>13</v>
      </c>
      <c r="C82" s="85">
        <f>SUMIFS(E14:E73,F14:F73,"=buget local")</f>
        <v>88060</v>
      </c>
      <c r="D82" s="80"/>
      <c r="E82" s="80"/>
      <c r="F82" s="28"/>
    </row>
    <row r="83" spans="1:6" x14ac:dyDescent="0.2">
      <c r="A83" s="9"/>
      <c r="B83" s="86"/>
      <c r="C83" s="86"/>
      <c r="D83" s="80"/>
      <c r="E83" s="80"/>
      <c r="F83" s="28"/>
    </row>
    <row r="84" spans="1:6" ht="31.5" x14ac:dyDescent="0.2">
      <c r="A84" s="9"/>
      <c r="B84" s="87" t="s">
        <v>106</v>
      </c>
      <c r="C84" s="88" t="s">
        <v>107</v>
      </c>
      <c r="D84" s="88" t="s">
        <v>108</v>
      </c>
      <c r="E84" s="89"/>
      <c r="F84" s="90"/>
    </row>
    <row r="85" spans="1:6" ht="15.75" x14ac:dyDescent="0.2">
      <c r="A85" s="9"/>
      <c r="B85" s="83" t="s">
        <v>109</v>
      </c>
      <c r="C85" s="84">
        <f>SUMIFS(C39:C56,G39:G56,"=da")</f>
        <v>0</v>
      </c>
      <c r="D85" s="84">
        <f>SUMIFS(C39:C56,G39:G56,"=nu")</f>
        <v>1233000</v>
      </c>
      <c r="E85" s="89"/>
      <c r="F85" s="90"/>
    </row>
    <row r="86" spans="1:6" ht="15.75" x14ac:dyDescent="0.2">
      <c r="A86" s="9"/>
      <c r="B86" s="83" t="s">
        <v>110</v>
      </c>
      <c r="C86" s="84">
        <f>(SUMIFS(C39:C56,G39:G56,"=da")/((SUMIFS(C39:C56,G39:G56,"=da")+(SUMIFS(C39:C56,G39:G56,"=nu")))))*((SUMIFS(C14:C73,G14:G73,"=da")+(SUMIFS(C14:C73,G14:G73,"=nu"))))</f>
        <v>0</v>
      </c>
      <c r="D86" s="84">
        <f>(SUMIFS(C39:C56,G39:G56,"=nu")/((SUMIFS(C39:C56,G39:G56,"=da")+(SUMIFS(C39:C56,G39:G56,"=nu")))))*((SUMIFS(C14:C73,G14:G73,"=da")+(SUMIFS(C14:C73,G14:G73,"=nu"))))</f>
        <v>1540363</v>
      </c>
      <c r="E86" s="89"/>
      <c r="F86" s="90"/>
    </row>
    <row r="87" spans="1:6" ht="15.75" x14ac:dyDescent="0.2">
      <c r="A87" s="9"/>
      <c r="B87" s="83" t="s">
        <v>111</v>
      </c>
      <c r="C87" s="84">
        <f>C86</f>
        <v>0</v>
      </c>
      <c r="D87" s="84">
        <f>D86</f>
        <v>1540363</v>
      </c>
      <c r="E87" s="89"/>
      <c r="F87" s="90"/>
    </row>
    <row r="88" spans="1:6" ht="15.75" x14ac:dyDescent="0.2">
      <c r="A88" s="9"/>
      <c r="B88" s="83" t="s">
        <v>112</v>
      </c>
      <c r="C88" s="84">
        <f>C86/C91</f>
        <v>0</v>
      </c>
      <c r="D88" s="84">
        <f>D86/C91</f>
        <v>311215.88039195881</v>
      </c>
      <c r="E88" s="89"/>
      <c r="F88" s="90"/>
    </row>
    <row r="89" spans="1:6" ht="15.75" x14ac:dyDescent="0.2">
      <c r="A89" s="9"/>
      <c r="D89" s="91"/>
      <c r="E89" s="91"/>
      <c r="F89" s="92"/>
    </row>
    <row r="90" spans="1:6" ht="15.75" x14ac:dyDescent="0.2">
      <c r="A90" s="93"/>
      <c r="B90" s="83" t="s">
        <v>113</v>
      </c>
      <c r="C90" s="94">
        <v>44461</v>
      </c>
      <c r="D90" s="95"/>
      <c r="E90" s="95"/>
      <c r="F90" s="92"/>
    </row>
    <row r="91" spans="1:6" ht="15.75" x14ac:dyDescent="0.2">
      <c r="A91" s="9"/>
      <c r="B91" s="83" t="s">
        <v>114</v>
      </c>
      <c r="C91" s="96">
        <v>4.9494999999999996</v>
      </c>
      <c r="D91" s="91"/>
      <c r="E91" s="91"/>
      <c r="F91" s="92"/>
    </row>
    <row r="92" spans="1:6" ht="62.25" customHeight="1" x14ac:dyDescent="0.2">
      <c r="A92" s="9"/>
      <c r="B92" s="97" t="s">
        <v>119</v>
      </c>
      <c r="C92" s="98"/>
      <c r="D92" s="95"/>
      <c r="E92" s="95"/>
      <c r="F92" s="92"/>
    </row>
    <row r="93" spans="1:6" ht="15.75" x14ac:dyDescent="0.2">
      <c r="A93" s="9"/>
      <c r="C93" s="89"/>
      <c r="D93" s="89"/>
      <c r="E93" s="89"/>
    </row>
    <row r="94" spans="1:6" x14ac:dyDescent="0.2">
      <c r="A94" s="9"/>
    </row>
    <row r="95" spans="1:6" x14ac:dyDescent="0.2">
      <c r="A95" s="9"/>
      <c r="B95" s="99"/>
      <c r="C95" s="100"/>
      <c r="D95" s="101"/>
      <c r="E95" s="101"/>
    </row>
    <row r="96" spans="1:6" ht="15.75" x14ac:dyDescent="0.2">
      <c r="A96" s="102"/>
      <c r="B96" s="103" t="s">
        <v>115</v>
      </c>
      <c r="C96" s="100"/>
      <c r="D96" s="101"/>
      <c r="E96" s="104" t="s">
        <v>116</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C6BE02B1-068C-4264-B4A5-418E82D5145E}">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F51A770-68F2-4D61-B89B-BE83EE787BAA}">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Bazin retentie</vt:lpstr>
      <vt:lpstr>'Bazin retentie'!Print_Area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Mariana Husar</cp:lastModifiedBy>
  <cp:lastPrinted>2021-10-22T10:47:24Z</cp:lastPrinted>
  <dcterms:created xsi:type="dcterms:W3CDTF">2021-10-21T08:25:01Z</dcterms:created>
  <dcterms:modified xsi:type="dcterms:W3CDTF">2022-02-18T12:09:49Z</dcterms:modified>
</cp:coreProperties>
</file>