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iulie (2)" sheetId="1" r:id="rId1"/>
  </sheets>
  <definedNames/>
  <calcPr fullCalcOnLoad="1"/>
</workbook>
</file>

<file path=xl/sharedStrings.xml><?xml version="1.0" encoding="utf-8"?>
<sst xmlns="http://schemas.openxmlformats.org/spreadsheetml/2006/main" count="253" uniqueCount="187">
  <si>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</si>
  <si>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</si>
  <si>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</si>
  <si>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</si>
  <si>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</si>
  <si>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</si>
  <si>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</si>
  <si>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</si>
  <si>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</si>
  <si>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</si>
  <si>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</si>
  <si>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</si>
  <si>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</si>
  <si>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</si>
  <si>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</si>
  <si>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</si>
  <si>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</si>
  <si>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</si>
  <si>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</si>
  <si>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</si>
  <si>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</si>
  <si>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</si>
  <si>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</si>
  <si>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</si>
  <si>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</si>
  <si>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</si>
  <si>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</si>
  <si>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</si>
  <si>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</si>
  <si>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</si>
  <si>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</si>
  <si>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</si>
  <si>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</si>
  <si>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</si>
  <si>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</si>
  <si>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</si>
  <si>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</si>
  <si>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</si>
  <si>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</si>
  <si>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</si>
  <si>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</si>
  <si>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</si>
  <si>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</si>
  <si>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</si>
  <si>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</si>
  <si>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</si>
  <si>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</si>
  <si>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</si>
  <si>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</si>
  <si>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</si>
  <si>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</si>
  <si>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</si>
  <si>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</si>
  <si>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</si>
  <si>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</si>
  <si>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</si>
  <si>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</si>
  <si>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</si>
  <si>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</si>
  <si>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</si>
  <si>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</si>
  <si>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</si>
  <si>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</si>
  <si>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</si>
  <si>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</si>
  <si>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</si>
  <si>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</si>
  <si>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</si>
  <si>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</si>
  <si>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</si>
  <si>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</si>
  <si>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</si>
  <si>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</si>
  <si>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</si>
  <si>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</si>
  <si>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</si>
  <si>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</si>
  <si>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</si>
  <si>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</si>
  <si>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</si>
  <si>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</si>
  <si>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</si>
  <si>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</si>
  <si>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</si>
  <si>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</si>
  <si>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</si>
  <si>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</si>
  <si>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</si>
  <si>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</si>
  <si>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</si>
  <si>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</si>
  <si>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</si>
  <si>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</si>
  <si>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</si>
  <si>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</si>
  <si>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</si>
  <si>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</si>
  <si>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</si>
  <si>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</si>
  <si>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</si>
  <si>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</si>
  <si>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</si>
  <si>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</si>
  <si>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</si>
  <si>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</si>
  <si>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</si>
  <si>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</si>
  <si>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</si>
  <si>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</si>
  <si>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</si>
  <si>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</si>
  <si>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</si>
  <si>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</si>
  <si>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</si>
  <si>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</si>
  <si>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</si>
  <si>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</si>
  <si>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</si>
  <si>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</si>
  <si>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</si>
  <si>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</si>
  <si>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</si>
  <si>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</si>
  <si>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</si>
  <si>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</si>
  <si>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</si>
  <si>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</si>
  <si>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</si>
  <si>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</si>
  <si>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</si>
  <si>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</si>
  <si>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</si>
  <si>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</si>
  <si>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</si>
  <si>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</si>
  <si>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</si>
  <si>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</si>
  <si>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</si>
  <si>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</si>
  <si>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</si>
  <si>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</si>
  <si>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</si>
  <si>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</si>
  <si>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</si>
  <si>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</si>
  <si>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</si>
  <si>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</si>
  <si>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</si>
  <si>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</si>
  <si>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</si>
  <si>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</si>
  <si>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</si>
  <si>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</si>
  <si>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</si>
  <si>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</si>
  <si>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</si>
  <si>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</si>
  <si>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</si>
  <si>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</si>
  <si>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</si>
  <si>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</si>
  <si>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</si>
  <si>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</si>
  <si>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</si>
  <si>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</si>
  <si>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</si>
  <si>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</si>
  <si>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</si>
  <si>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</si>
  <si>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</si>
  <si>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</si>
  <si>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</si>
  <si>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</si>
  <si>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</si>
  <si>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</si>
  <si>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</si>
  <si>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</si>
  <si>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</si>
  <si>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</si>
  <si>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</si>
  <si>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</si>
  <si>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>REALIZARI  LA 11.07.2023</t>
  </si>
  <si>
    <t xml:space="preserve">Alte cheltuieli-Sume fond handicap </t>
  </si>
  <si>
    <t>vizat sper neschimbare</t>
  </si>
  <si>
    <t>Președinte de ședință</t>
  </si>
  <si>
    <t>Secretar</t>
  </si>
  <si>
    <t>Anexa 1 la hcl 225/27.07.2023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</si>
</sst>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10" fillId="0" borderId="0" xfId="0" applyNumberFormat="1" applyFont="1" applyAlignment="1">
      <alignment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3" fontId="4" fillId="39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L1">
      <selection activeCell="L6" sqref="L6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7.140625" style="65" customWidth="1"/>
    <col min="16" max="16" width="0.42578125" style="65" hidden="1" customWidth="1"/>
    <col min="17" max="17" width="4.281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22" width="10.140625" style="65" bestFit="1" customWidth="1"/>
    <col min="23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170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 t="s">
        <v>186</v>
      </c>
      <c r="M6" s="67"/>
      <c r="N6" s="67"/>
      <c r="P6" s="67"/>
      <c r="Q6" s="67"/>
      <c r="R6" s="145"/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123</v>
      </c>
    </row>
    <row r="8" spans="1:20" ht="93" customHeight="1" thickBot="1">
      <c r="A8" s="56" t="s">
        <v>139</v>
      </c>
      <c r="B8" s="55" t="s">
        <v>128</v>
      </c>
      <c r="C8" s="51" t="s">
        <v>132</v>
      </c>
      <c r="D8" s="52" t="s">
        <v>81</v>
      </c>
      <c r="E8" s="53" t="s">
        <v>119</v>
      </c>
      <c r="F8" s="53" t="s">
        <v>81</v>
      </c>
      <c r="G8" s="53"/>
      <c r="H8" s="54" t="s">
        <v>134</v>
      </c>
      <c r="I8" s="54" t="s">
        <v>137</v>
      </c>
      <c r="J8" s="54" t="s">
        <v>81</v>
      </c>
      <c r="K8" s="57" t="s">
        <v>135</v>
      </c>
      <c r="L8" s="58" t="s">
        <v>176</v>
      </c>
      <c r="M8" s="58" t="s">
        <v>181</v>
      </c>
      <c r="N8" s="109" t="s">
        <v>178</v>
      </c>
      <c r="O8" s="58" t="s">
        <v>119</v>
      </c>
      <c r="P8" s="60" t="s">
        <v>142</v>
      </c>
      <c r="Q8" s="59"/>
      <c r="R8" s="58" t="s">
        <v>177</v>
      </c>
      <c r="S8" s="60" t="s">
        <v>171</v>
      </c>
      <c r="T8" s="58" t="s">
        <v>172</v>
      </c>
    </row>
    <row r="9" spans="1:20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11000000</v>
      </c>
      <c r="M9" s="146">
        <v>4871221</v>
      </c>
      <c r="N9" s="50">
        <f>M9/L9</f>
        <v>0.4428382727272727</v>
      </c>
      <c r="O9" s="4">
        <v>1874000</v>
      </c>
      <c r="P9" s="4"/>
      <c r="Q9" s="63"/>
      <c r="R9" s="4">
        <f>L9+O9</f>
        <v>12874000</v>
      </c>
      <c r="S9" s="50">
        <f>R9/M9</f>
        <v>2.642869210820039</v>
      </c>
      <c r="T9" s="4">
        <f>R9-M9</f>
        <v>8002779</v>
      </c>
    </row>
    <row r="10" spans="1:20" ht="26.25">
      <c r="A10" s="98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1045000</v>
      </c>
      <c r="M10" s="5">
        <v>1511282</v>
      </c>
      <c r="N10" s="50">
        <f aca="true" t="shared" si="2" ref="N10:N73">M10/L10</f>
        <v>1.4462028708133972</v>
      </c>
      <c r="O10" s="4">
        <v>580000</v>
      </c>
      <c r="P10" s="5"/>
      <c r="Q10" s="5">
        <f aca="true" t="shared" si="3" ref="Q10:Q74">M10-L10</f>
        <v>466282</v>
      </c>
      <c r="R10" s="4">
        <f aca="true" t="shared" si="4" ref="R10:R73">L10+O10</f>
        <v>1625000</v>
      </c>
      <c r="S10" s="50">
        <f aca="true" t="shared" si="5" ref="S10:S76">R10/M10</f>
        <v>1.0752460493805922</v>
      </c>
      <c r="T10" s="4">
        <f aca="true" t="shared" si="6" ref="T10:T76">R10-M10</f>
        <v>113718</v>
      </c>
    </row>
    <row r="11" spans="1:20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5000000</v>
      </c>
      <c r="M11" s="5">
        <v>3172287</v>
      </c>
      <c r="N11" s="6">
        <f t="shared" si="2"/>
        <v>0.6344574</v>
      </c>
      <c r="O11" s="5"/>
      <c r="P11" s="5"/>
      <c r="Q11" s="5">
        <f t="shared" si="3"/>
        <v>-1827713</v>
      </c>
      <c r="R11" s="5">
        <f t="shared" si="4"/>
        <v>5000000</v>
      </c>
      <c r="S11" s="110">
        <f t="shared" si="5"/>
        <v>1.57614995112359</v>
      </c>
      <c r="T11" s="4">
        <f t="shared" si="6"/>
        <v>1827713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5"/>
      <c r="P12" s="5"/>
      <c r="Q12" s="5">
        <f t="shared" si="3"/>
        <v>0</v>
      </c>
      <c r="R12" s="5">
        <f t="shared" si="4"/>
        <v>0</v>
      </c>
      <c r="S12" s="110" t="e">
        <f t="shared" si="5"/>
        <v>#DIV/0!</v>
      </c>
      <c r="T12" s="4">
        <f t="shared" si="6"/>
        <v>0</v>
      </c>
    </row>
    <row r="13" spans="1:20" ht="15.75">
      <c r="A13" s="99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98042746</v>
      </c>
      <c r="N13" s="6">
        <f t="shared" si="2"/>
        <v>0.6066776357313466</v>
      </c>
      <c r="O13" s="5"/>
      <c r="P13" s="5"/>
      <c r="Q13" s="5">
        <f t="shared" si="3"/>
        <v>-63563254</v>
      </c>
      <c r="R13" s="5">
        <f t="shared" si="4"/>
        <v>161606000</v>
      </c>
      <c r="S13" s="110">
        <f t="shared" si="5"/>
        <v>1.64832184524901</v>
      </c>
      <c r="T13" s="4">
        <f t="shared" si="6"/>
        <v>63563254</v>
      </c>
    </row>
    <row r="14" spans="1:20" ht="26.25">
      <c r="A14" s="96" t="s">
        <v>159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/>
      <c r="M14" s="5"/>
      <c r="N14" s="6"/>
      <c r="O14" s="5"/>
      <c r="P14" s="5"/>
      <c r="Q14" s="5">
        <f t="shared" si="3"/>
        <v>0</v>
      </c>
      <c r="R14" s="5">
        <f t="shared" si="4"/>
        <v>0</v>
      </c>
      <c r="S14" s="110" t="e">
        <f t="shared" si="5"/>
        <v>#DIV/0!</v>
      </c>
      <c r="T14" s="4">
        <f t="shared" si="6"/>
        <v>0</v>
      </c>
    </row>
    <row r="15" spans="1:20" ht="26.25">
      <c r="A15" s="98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1563259</v>
      </c>
      <c r="N15" s="6">
        <f t="shared" si="2"/>
        <v>0.6064161622117528</v>
      </c>
      <c r="O15" s="5"/>
      <c r="P15" s="5">
        <v>2577865</v>
      </c>
      <c r="Q15" s="5">
        <v>2577865</v>
      </c>
      <c r="R15" s="5">
        <f t="shared" si="4"/>
        <v>2577865</v>
      </c>
      <c r="S15" s="110">
        <f t="shared" si="5"/>
        <v>1.6490325659407685</v>
      </c>
      <c r="T15" s="4">
        <f t="shared" si="6"/>
        <v>1014606</v>
      </c>
    </row>
    <row r="16" spans="1:20" ht="26.25">
      <c r="A16" s="98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3469135</v>
      </c>
      <c r="M16" s="5">
        <v>2949919</v>
      </c>
      <c r="N16" s="6">
        <f t="shared" si="2"/>
        <v>0.8503327198278533</v>
      </c>
      <c r="O16" s="5"/>
      <c r="P16" s="5">
        <v>3469135</v>
      </c>
      <c r="Q16" s="5">
        <v>3469135</v>
      </c>
      <c r="R16" s="5">
        <f t="shared" si="4"/>
        <v>3469135</v>
      </c>
      <c r="S16" s="110">
        <f t="shared" si="5"/>
        <v>1.176010256552807</v>
      </c>
      <c r="T16" s="4">
        <f t="shared" si="6"/>
        <v>519216</v>
      </c>
    </row>
    <row r="17" spans="1:20" ht="26.25">
      <c r="A17" s="98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2182400</v>
      </c>
      <c r="M17" s="5">
        <v>2055253</v>
      </c>
      <c r="N17" s="6">
        <f t="shared" si="2"/>
        <v>0.94173982771261</v>
      </c>
      <c r="O17" s="5"/>
      <c r="P17" s="5">
        <v>2182400</v>
      </c>
      <c r="Q17" s="5">
        <v>2182400</v>
      </c>
      <c r="R17" s="5">
        <f t="shared" si="4"/>
        <v>2182400</v>
      </c>
      <c r="S17" s="110">
        <f t="shared" si="5"/>
        <v>1.0618644030686246</v>
      </c>
      <c r="T17" s="4">
        <f t="shared" si="6"/>
        <v>127147</v>
      </c>
    </row>
    <row r="18" spans="1:20" ht="15.75">
      <c r="A18" s="99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968710</v>
      </c>
      <c r="M18" s="5">
        <v>841480</v>
      </c>
      <c r="N18" s="6">
        <f t="shared" si="2"/>
        <v>0.8686603833964758</v>
      </c>
      <c r="O18" s="5"/>
      <c r="P18" s="5">
        <v>968710</v>
      </c>
      <c r="Q18" s="5">
        <v>968710</v>
      </c>
      <c r="R18" s="5">
        <f t="shared" si="4"/>
        <v>968710</v>
      </c>
      <c r="S18" s="110">
        <f t="shared" si="5"/>
        <v>1.151197889432904</v>
      </c>
      <c r="T18" s="4">
        <f t="shared" si="6"/>
        <v>127230</v>
      </c>
    </row>
    <row r="19" spans="1:20" ht="26.25">
      <c r="A19" s="98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11063125</v>
      </c>
      <c r="N19" s="6">
        <f t="shared" si="2"/>
        <v>0.8110593284331622</v>
      </c>
      <c r="O19" s="5"/>
      <c r="P19" s="5">
        <v>13640340</v>
      </c>
      <c r="Q19" s="5">
        <v>13640340</v>
      </c>
      <c r="R19" s="5">
        <f t="shared" si="4"/>
        <v>13640340</v>
      </c>
      <c r="S19" s="110">
        <f t="shared" si="5"/>
        <v>1.2329554262471047</v>
      </c>
      <c r="T19" s="4">
        <f t="shared" si="6"/>
        <v>2577215</v>
      </c>
    </row>
    <row r="20" spans="1:20" ht="26.25">
      <c r="A20" s="98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24187052</v>
      </c>
      <c r="M20" s="5">
        <v>23216028</v>
      </c>
      <c r="N20" s="6">
        <f t="shared" si="2"/>
        <v>0.9598535613186758</v>
      </c>
      <c r="O20" s="5"/>
      <c r="P20" s="5">
        <v>24187052</v>
      </c>
      <c r="Q20" s="5">
        <v>24187052</v>
      </c>
      <c r="R20" s="5">
        <f t="shared" si="4"/>
        <v>24187052</v>
      </c>
      <c r="S20" s="110">
        <f t="shared" si="5"/>
        <v>1.0418255870470177</v>
      </c>
      <c r="T20" s="4">
        <f t="shared" si="6"/>
        <v>971024</v>
      </c>
    </row>
    <row r="21" spans="1:20" ht="15.75">
      <c r="A21" s="99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2460523</v>
      </c>
      <c r="M21" s="5">
        <v>943015</v>
      </c>
      <c r="N21" s="6">
        <f t="shared" si="2"/>
        <v>0.3832579496310337</v>
      </c>
      <c r="O21" s="5"/>
      <c r="P21" s="5">
        <v>2460523</v>
      </c>
      <c r="Q21" s="5">
        <v>2460523</v>
      </c>
      <c r="R21" s="5">
        <f t="shared" si="4"/>
        <v>2460523</v>
      </c>
      <c r="S21" s="110">
        <f t="shared" si="5"/>
        <v>2.6092087612604256</v>
      </c>
      <c r="T21" s="4">
        <f t="shared" si="6"/>
        <v>1517508</v>
      </c>
    </row>
    <row r="22" spans="1:20" ht="15.75">
      <c r="A22" s="100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106446</v>
      </c>
      <c r="M22" s="5">
        <v>86194</v>
      </c>
      <c r="N22" s="6">
        <f t="shared" si="2"/>
        <v>0.8097439077090731</v>
      </c>
      <c r="O22" s="5"/>
      <c r="P22" s="5">
        <v>106446</v>
      </c>
      <c r="Q22" s="5">
        <v>106446</v>
      </c>
      <c r="R22" s="5">
        <f t="shared" si="4"/>
        <v>106446</v>
      </c>
      <c r="S22" s="110">
        <f t="shared" si="5"/>
        <v>1.2349583497691254</v>
      </c>
      <c r="T22" s="4">
        <f t="shared" si="6"/>
        <v>20252</v>
      </c>
    </row>
    <row r="23" spans="1:20" ht="0.75" customHeight="1">
      <c r="A23" s="100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5"/>
      <c r="P23" s="5"/>
      <c r="Q23" s="5">
        <f t="shared" si="3"/>
        <v>0</v>
      </c>
      <c r="R23" s="5">
        <f t="shared" si="4"/>
        <v>0</v>
      </c>
      <c r="S23" s="110" t="e">
        <f t="shared" si="5"/>
        <v>#DIV/0!</v>
      </c>
      <c r="T23" s="4">
        <f t="shared" si="6"/>
        <v>0</v>
      </c>
    </row>
    <row r="24" spans="1:20" ht="26.25">
      <c r="A24" s="92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7143514</v>
      </c>
      <c r="N24" s="6">
        <f t="shared" si="2"/>
        <v>0.7743512307645612</v>
      </c>
      <c r="O24" s="5"/>
      <c r="P24" s="5">
        <v>9225160</v>
      </c>
      <c r="Q24" s="5">
        <v>9225160</v>
      </c>
      <c r="R24" s="5">
        <f t="shared" si="4"/>
        <v>9225160</v>
      </c>
      <c r="S24" s="110">
        <f t="shared" si="5"/>
        <v>1.2914036425210338</v>
      </c>
      <c r="T24" s="4">
        <f t="shared" si="6"/>
        <v>2081646</v>
      </c>
    </row>
    <row r="25" spans="1:20" ht="26.25">
      <c r="A25" s="92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3952200</v>
      </c>
      <c r="N25" s="6">
        <f t="shared" si="2"/>
        <v>0.865358024858954</v>
      </c>
      <c r="O25" s="5"/>
      <c r="P25" s="5">
        <v>4567127</v>
      </c>
      <c r="Q25" s="5">
        <v>4567127</v>
      </c>
      <c r="R25" s="5">
        <f t="shared" si="4"/>
        <v>4567127</v>
      </c>
      <c r="S25" s="110">
        <f t="shared" si="5"/>
        <v>1.1555910632053035</v>
      </c>
      <c r="T25" s="4">
        <f t="shared" si="6"/>
        <v>614927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5"/>
      <c r="P26" s="5"/>
      <c r="Q26" s="5">
        <f t="shared" si="3"/>
        <v>0</v>
      </c>
      <c r="R26" s="5">
        <f t="shared" si="4"/>
        <v>0</v>
      </c>
      <c r="S26" s="110" t="e">
        <f t="shared" si="5"/>
        <v>#DIV/0!</v>
      </c>
      <c r="T26" s="4">
        <f t="shared" si="6"/>
        <v>0</v>
      </c>
    </row>
    <row r="27" spans="1:20" ht="18.75" customHeight="1">
      <c r="A27" s="100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6000000</v>
      </c>
      <c r="M27" s="82">
        <v>14162843</v>
      </c>
      <c r="N27" s="6">
        <f t="shared" si="2"/>
        <v>2.3604738333333333</v>
      </c>
      <c r="O27" s="5">
        <v>8163000</v>
      </c>
      <c r="P27" s="5"/>
      <c r="Q27" s="5">
        <f t="shared" si="3"/>
        <v>8162843</v>
      </c>
      <c r="R27" s="5">
        <f t="shared" si="4"/>
        <v>14163000</v>
      </c>
      <c r="S27" s="110">
        <f t="shared" si="5"/>
        <v>1.0000110853449409</v>
      </c>
      <c r="T27" s="4">
        <f t="shared" si="6"/>
        <v>157</v>
      </c>
    </row>
    <row r="28" spans="1:20" ht="17.25" customHeight="1">
      <c r="A28" s="100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4794066</v>
      </c>
      <c r="M28" s="5">
        <v>935925</v>
      </c>
      <c r="N28" s="6">
        <f t="shared" si="2"/>
        <v>0.19522572279981126</v>
      </c>
      <c r="O28" s="5"/>
      <c r="P28" s="5">
        <v>6437686</v>
      </c>
      <c r="Q28" s="5">
        <v>6437686</v>
      </c>
      <c r="R28" s="5">
        <f t="shared" si="4"/>
        <v>4794066</v>
      </c>
      <c r="S28" s="110">
        <f t="shared" si="5"/>
        <v>5.122275823383284</v>
      </c>
      <c r="T28" s="4">
        <f t="shared" si="6"/>
        <v>3858141</v>
      </c>
    </row>
    <row r="29" spans="1:20" ht="15.75" hidden="1">
      <c r="A29" s="100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/>
      <c r="M29" s="5"/>
      <c r="N29" s="6" t="e">
        <f t="shared" si="2"/>
        <v>#DIV/0!</v>
      </c>
      <c r="O29" s="5"/>
      <c r="P29" s="5"/>
      <c r="Q29" s="5">
        <f t="shared" si="3"/>
        <v>0</v>
      </c>
      <c r="R29" s="5">
        <f t="shared" si="4"/>
        <v>0</v>
      </c>
      <c r="S29" s="110" t="e">
        <f t="shared" si="5"/>
        <v>#DIV/0!</v>
      </c>
      <c r="T29" s="4">
        <f t="shared" si="6"/>
        <v>0</v>
      </c>
    </row>
    <row r="30" spans="1:20" ht="15.75">
      <c r="A30" s="100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435038</v>
      </c>
      <c r="M30" s="5">
        <v>298550</v>
      </c>
      <c r="N30" s="6">
        <f t="shared" si="2"/>
        <v>0.6862618897659515</v>
      </c>
      <c r="O30" s="5"/>
      <c r="P30" s="5">
        <v>435038</v>
      </c>
      <c r="Q30" s="5">
        <v>435038</v>
      </c>
      <c r="R30" s="5">
        <f t="shared" si="4"/>
        <v>435038</v>
      </c>
      <c r="S30" s="110">
        <f t="shared" si="5"/>
        <v>1.4571696533244012</v>
      </c>
      <c r="T30" s="4">
        <f t="shared" si="6"/>
        <v>136488</v>
      </c>
    </row>
    <row r="31" spans="1:20" ht="0.75" customHeight="1">
      <c r="A31" s="92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/>
      <c r="M31" s="5"/>
      <c r="N31" s="6" t="e">
        <f t="shared" si="2"/>
        <v>#DIV/0!</v>
      </c>
      <c r="O31" s="5"/>
      <c r="P31" s="5"/>
      <c r="Q31" s="5">
        <f t="shared" si="3"/>
        <v>0</v>
      </c>
      <c r="R31" s="5">
        <f t="shared" si="4"/>
        <v>0</v>
      </c>
      <c r="S31" s="110" t="e">
        <f t="shared" si="5"/>
        <v>#DIV/0!</v>
      </c>
      <c r="T31" s="4">
        <f t="shared" si="6"/>
        <v>0</v>
      </c>
    </row>
    <row r="32" spans="1:20" ht="15.75" hidden="1">
      <c r="A32" s="100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/>
      <c r="M32" s="5"/>
      <c r="N32" s="6" t="e">
        <f t="shared" si="2"/>
        <v>#DIV/0!</v>
      </c>
      <c r="O32" s="5"/>
      <c r="P32" s="5"/>
      <c r="Q32" s="5">
        <f t="shared" si="3"/>
        <v>0</v>
      </c>
      <c r="R32" s="5">
        <f t="shared" si="4"/>
        <v>0</v>
      </c>
      <c r="S32" s="110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/>
      <c r="M33" s="5"/>
      <c r="N33" s="6" t="e">
        <f t="shared" si="2"/>
        <v>#DIV/0!</v>
      </c>
      <c r="O33" s="5"/>
      <c r="P33" s="5"/>
      <c r="Q33" s="5">
        <f t="shared" si="3"/>
        <v>0</v>
      </c>
      <c r="R33" s="5">
        <f t="shared" si="4"/>
        <v>0</v>
      </c>
      <c r="S33" s="110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/>
      <c r="M34" s="5"/>
      <c r="N34" s="6" t="e">
        <f t="shared" si="2"/>
        <v>#DIV/0!</v>
      </c>
      <c r="O34" s="5"/>
      <c r="P34" s="5"/>
      <c r="Q34" s="5">
        <f t="shared" si="3"/>
        <v>0</v>
      </c>
      <c r="R34" s="5">
        <f t="shared" si="4"/>
        <v>0</v>
      </c>
      <c r="S34" s="110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/>
      <c r="M35" s="5"/>
      <c r="N35" s="6" t="e">
        <f t="shared" si="2"/>
        <v>#DIV/0!</v>
      </c>
      <c r="O35" s="5"/>
      <c r="P35" s="5"/>
      <c r="Q35" s="5">
        <f t="shared" si="3"/>
        <v>0</v>
      </c>
      <c r="R35" s="5">
        <f t="shared" si="4"/>
        <v>0</v>
      </c>
      <c r="S35" s="110" t="e">
        <f t="shared" si="5"/>
        <v>#DIV/0!</v>
      </c>
      <c r="T35" s="4">
        <f t="shared" si="6"/>
        <v>0</v>
      </c>
    </row>
    <row r="36" spans="1:20" ht="15.75" hidden="1">
      <c r="A36" s="64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/>
      <c r="M36" s="5"/>
      <c r="N36" s="6" t="e">
        <f t="shared" si="2"/>
        <v>#DIV/0!</v>
      </c>
      <c r="O36" s="5"/>
      <c r="P36" s="5"/>
      <c r="Q36" s="5">
        <f t="shared" si="3"/>
        <v>0</v>
      </c>
      <c r="R36" s="5">
        <f t="shared" si="4"/>
        <v>0</v>
      </c>
      <c r="S36" s="110"/>
      <c r="T36" s="4">
        <f t="shared" si="6"/>
        <v>0</v>
      </c>
    </row>
    <row r="37" spans="1:20" ht="15.75">
      <c r="A37" s="64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35000</v>
      </c>
      <c r="M37" s="5">
        <v>34086</v>
      </c>
      <c r="N37" s="6">
        <f t="shared" si="2"/>
        <v>0.9738857142857142</v>
      </c>
      <c r="O37" s="5"/>
      <c r="P37" s="5">
        <v>9887</v>
      </c>
      <c r="Q37" s="5">
        <v>9887</v>
      </c>
      <c r="R37" s="5">
        <f t="shared" si="4"/>
        <v>35000</v>
      </c>
      <c r="S37" s="110">
        <f t="shared" si="5"/>
        <v>1.0268145279586927</v>
      </c>
      <c r="T37" s="4">
        <f t="shared" si="6"/>
        <v>914</v>
      </c>
    </row>
    <row r="38" spans="1:20" ht="15.75">
      <c r="A38" s="64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>
        <v>0</v>
      </c>
      <c r="N38" s="6"/>
      <c r="O38" s="5"/>
      <c r="P38" s="5"/>
      <c r="Q38" s="5">
        <f t="shared" si="3"/>
        <v>0</v>
      </c>
      <c r="R38" s="5">
        <f t="shared" si="4"/>
        <v>0</v>
      </c>
      <c r="S38" s="110"/>
      <c r="T38" s="4">
        <f t="shared" si="6"/>
        <v>0</v>
      </c>
    </row>
    <row r="39" spans="1:20" ht="15.75">
      <c r="A39" s="100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541785</v>
      </c>
      <c r="M39" s="5">
        <v>567670</v>
      </c>
      <c r="N39" s="6">
        <f t="shared" si="2"/>
        <v>1.0477772548151019</v>
      </c>
      <c r="O39" s="5">
        <v>58215</v>
      </c>
      <c r="P39" s="5">
        <v>541785</v>
      </c>
      <c r="Q39" s="5">
        <v>541785</v>
      </c>
      <c r="R39" s="5">
        <f t="shared" si="4"/>
        <v>600000</v>
      </c>
      <c r="S39" s="110">
        <f t="shared" si="5"/>
        <v>1.0569521024538904</v>
      </c>
      <c r="T39" s="4">
        <f t="shared" si="6"/>
        <v>32330</v>
      </c>
    </row>
    <row r="40" spans="1:20" ht="15.75">
      <c r="A40" s="100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>
        <v>0</v>
      </c>
      <c r="N40" s="6">
        <f t="shared" si="2"/>
        <v>0</v>
      </c>
      <c r="O40" s="5"/>
      <c r="P40" s="5"/>
      <c r="Q40" s="5">
        <f t="shared" si="3"/>
        <v>-2641</v>
      </c>
      <c r="R40" s="5">
        <f t="shared" si="4"/>
        <v>2641</v>
      </c>
      <c r="S40" s="111" t="e">
        <f t="shared" si="5"/>
        <v>#DIV/0!</v>
      </c>
      <c r="T40" s="5">
        <f t="shared" si="6"/>
        <v>2641</v>
      </c>
    </row>
    <row r="41" spans="1:20" ht="15.75">
      <c r="A41" s="100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4728</v>
      </c>
      <c r="M41" s="5">
        <v>1760</v>
      </c>
      <c r="N41" s="6">
        <f t="shared" si="2"/>
        <v>0.37225042301184436</v>
      </c>
      <c r="O41" s="5"/>
      <c r="P41" s="5"/>
      <c r="Q41" s="5">
        <f t="shared" si="3"/>
        <v>-2968</v>
      </c>
      <c r="R41" s="5">
        <f t="shared" si="4"/>
        <v>4728</v>
      </c>
      <c r="S41" s="111">
        <f t="shared" si="5"/>
        <v>2.6863636363636365</v>
      </c>
      <c r="T41" s="5">
        <f t="shared" si="6"/>
        <v>2968</v>
      </c>
    </row>
    <row r="42" spans="1:20" ht="15.75">
      <c r="A42" s="100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65058</v>
      </c>
      <c r="N42" s="6">
        <f t="shared" si="2"/>
        <v>0.5066427848298419</v>
      </c>
      <c r="O42" s="5"/>
      <c r="P42" s="5">
        <v>128410</v>
      </c>
      <c r="Q42" s="5">
        <v>128410</v>
      </c>
      <c r="R42" s="5">
        <f t="shared" si="4"/>
        <v>128410</v>
      </c>
      <c r="S42" s="111">
        <f t="shared" si="5"/>
        <v>1.9737772449199176</v>
      </c>
      <c r="T42" s="5">
        <f t="shared" si="6"/>
        <v>63352</v>
      </c>
    </row>
    <row r="43" spans="1:20" ht="15.75">
      <c r="A43" s="100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2191607</v>
      </c>
      <c r="N43" s="6">
        <f t="shared" si="2"/>
        <v>0.5071470339884154</v>
      </c>
      <c r="O43" s="5"/>
      <c r="P43" s="5">
        <v>4321443</v>
      </c>
      <c r="Q43" s="5">
        <v>4321443</v>
      </c>
      <c r="R43" s="5">
        <f t="shared" si="4"/>
        <v>4321443</v>
      </c>
      <c r="S43" s="111">
        <f t="shared" si="5"/>
        <v>1.9718147459831987</v>
      </c>
      <c r="T43" s="5">
        <f t="shared" si="6"/>
        <v>2129836</v>
      </c>
    </row>
    <row r="44" spans="1:20" ht="26.25">
      <c r="A44" s="92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13983</v>
      </c>
      <c r="M44" s="5">
        <v>2436</v>
      </c>
      <c r="N44" s="6">
        <f t="shared" si="2"/>
        <v>0.1742115425874276</v>
      </c>
      <c r="O44" s="5"/>
      <c r="P44" s="5">
        <v>13983</v>
      </c>
      <c r="Q44" s="5">
        <v>13983</v>
      </c>
      <c r="R44" s="5">
        <f t="shared" si="4"/>
        <v>13983</v>
      </c>
      <c r="S44" s="111">
        <f t="shared" si="5"/>
        <v>5.740147783251231</v>
      </c>
      <c r="T44" s="5">
        <f t="shared" si="6"/>
        <v>11547</v>
      </c>
    </row>
    <row r="45" spans="1:20" ht="26.25">
      <c r="A45" s="92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>
        <v>0</v>
      </c>
      <c r="N45" s="6">
        <f t="shared" si="2"/>
        <v>0</v>
      </c>
      <c r="O45" s="5"/>
      <c r="P45" s="5"/>
      <c r="Q45" s="5">
        <f t="shared" si="3"/>
        <v>-240</v>
      </c>
      <c r="R45" s="5">
        <f t="shared" si="4"/>
        <v>240</v>
      </c>
      <c r="S45" s="111" t="e">
        <f t="shared" si="5"/>
        <v>#DIV/0!</v>
      </c>
      <c r="T45" s="5">
        <f t="shared" si="6"/>
        <v>240</v>
      </c>
    </row>
    <row r="46" spans="1:20" ht="15.75">
      <c r="A46" s="100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2410</v>
      </c>
      <c r="M46" s="5">
        <v>13790</v>
      </c>
      <c r="N46" s="6">
        <f t="shared" si="2"/>
        <v>5.721991701244813</v>
      </c>
      <c r="O46" s="5">
        <v>12590</v>
      </c>
      <c r="P46" s="5"/>
      <c r="Q46" s="5">
        <f t="shared" si="3"/>
        <v>11380</v>
      </c>
      <c r="R46" s="5">
        <f t="shared" si="4"/>
        <v>15000</v>
      </c>
      <c r="S46" s="111">
        <f t="shared" si="5"/>
        <v>1.0877447425670776</v>
      </c>
      <c r="T46" s="5">
        <f t="shared" si="6"/>
        <v>1210</v>
      </c>
    </row>
    <row r="47" spans="1:20" ht="32.25" customHeight="1">
      <c r="A47" s="92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4400463</v>
      </c>
      <c r="M47" s="5">
        <v>4772885</v>
      </c>
      <c r="N47" s="6">
        <f t="shared" si="2"/>
        <v>1.0846324579936248</v>
      </c>
      <c r="O47" s="5">
        <f>399537+21000</f>
        <v>420537</v>
      </c>
      <c r="P47" s="5">
        <v>4400463</v>
      </c>
      <c r="Q47" s="5">
        <v>4400463</v>
      </c>
      <c r="R47" s="5">
        <f t="shared" si="4"/>
        <v>4821000</v>
      </c>
      <c r="S47" s="111">
        <f t="shared" si="5"/>
        <v>1.0100809049453319</v>
      </c>
      <c r="T47" s="5">
        <f t="shared" si="6"/>
        <v>48115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5">
        <f t="shared" si="4"/>
        <v>0</v>
      </c>
      <c r="S48" s="111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5">
        <f t="shared" si="4"/>
        <v>0</v>
      </c>
      <c r="S49" s="111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5">
        <f t="shared" si="4"/>
        <v>0</v>
      </c>
      <c r="S50" s="111" t="e">
        <f t="shared" si="5"/>
        <v>#DIV/0!</v>
      </c>
      <c r="T50" s="5">
        <f t="shared" si="6"/>
        <v>0</v>
      </c>
    </row>
    <row r="51" spans="1:20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5">
        <f t="shared" si="4"/>
        <v>0</v>
      </c>
      <c r="S51" s="111" t="e">
        <f t="shared" si="5"/>
        <v>#DIV/0!</v>
      </c>
      <c r="T51" s="5">
        <f t="shared" si="6"/>
        <v>0</v>
      </c>
    </row>
    <row r="52" spans="1:20" ht="2.25" customHeight="1" hidden="1">
      <c r="A52" s="92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5">
        <f t="shared" si="4"/>
        <v>0</v>
      </c>
      <c r="S52" s="111" t="e">
        <f t="shared" si="5"/>
        <v>#DIV/0!</v>
      </c>
      <c r="T52" s="5">
        <f t="shared" si="6"/>
        <v>0</v>
      </c>
    </row>
    <row r="53" spans="1:20" ht="15.75" hidden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5">
        <f t="shared" si="4"/>
        <v>0</v>
      </c>
      <c r="S53" s="111"/>
      <c r="T53" s="5">
        <f t="shared" si="6"/>
        <v>0</v>
      </c>
    </row>
    <row r="54" spans="1:20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125000</v>
      </c>
      <c r="M54" s="5">
        <v>43304</v>
      </c>
      <c r="N54" s="6">
        <f t="shared" si="2"/>
        <v>0.346432</v>
      </c>
      <c r="O54" s="5"/>
      <c r="P54" s="5">
        <v>94768</v>
      </c>
      <c r="Q54" s="5">
        <v>94768</v>
      </c>
      <c r="R54" s="5">
        <f t="shared" si="4"/>
        <v>125000</v>
      </c>
      <c r="S54" s="111">
        <f t="shared" si="5"/>
        <v>2.8865693700351005</v>
      </c>
      <c r="T54" s="5">
        <f t="shared" si="6"/>
        <v>81696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5">
        <f t="shared" si="4"/>
        <v>0</v>
      </c>
      <c r="S55" s="111" t="e">
        <f t="shared" si="5"/>
        <v>#DIV/0!</v>
      </c>
      <c r="T55" s="5">
        <f t="shared" si="6"/>
        <v>0</v>
      </c>
    </row>
    <row r="56" spans="1:20" ht="15" customHeight="1">
      <c r="A56" s="7" t="s">
        <v>179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4460000</v>
      </c>
      <c r="M56" s="5">
        <v>2303000</v>
      </c>
      <c r="N56" s="6">
        <f t="shared" si="2"/>
        <v>0.5163677130044843</v>
      </c>
      <c r="O56" s="5"/>
      <c r="P56" s="5">
        <v>4837060</v>
      </c>
      <c r="Q56" s="5">
        <v>4837060</v>
      </c>
      <c r="R56" s="5">
        <f t="shared" si="4"/>
        <v>4460000</v>
      </c>
      <c r="S56" s="111">
        <f t="shared" si="5"/>
        <v>1.9366044290056448</v>
      </c>
      <c r="T56" s="5">
        <f t="shared" si="6"/>
        <v>2157000</v>
      </c>
    </row>
    <row r="57" spans="1:20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5">
        <f t="shared" si="4"/>
        <v>0</v>
      </c>
      <c r="S57" s="111"/>
      <c r="T57" s="5">
        <f t="shared" si="6"/>
        <v>0</v>
      </c>
    </row>
    <row r="58" spans="1:20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5">
        <f t="shared" si="4"/>
        <v>0</v>
      </c>
      <c r="S58" s="111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5">
        <f t="shared" si="4"/>
        <v>0</v>
      </c>
      <c r="S59" s="111" t="e">
        <f t="shared" si="5"/>
        <v>#DIV/0!</v>
      </c>
      <c r="T59" s="5">
        <f t="shared" si="6"/>
        <v>0</v>
      </c>
    </row>
    <row r="60" spans="1:20" ht="16.5" customHeight="1">
      <c r="A60" s="100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454515</v>
      </c>
      <c r="M60" s="5">
        <v>302707</v>
      </c>
      <c r="N60" s="6">
        <f t="shared" si="2"/>
        <v>0.6660000220014741</v>
      </c>
      <c r="O60" s="5"/>
      <c r="P60" s="5">
        <v>454515</v>
      </c>
      <c r="Q60" s="5">
        <v>454515</v>
      </c>
      <c r="R60" s="5">
        <f t="shared" si="4"/>
        <v>454515</v>
      </c>
      <c r="S60" s="111">
        <f t="shared" si="5"/>
        <v>1.501501451899031</v>
      </c>
      <c r="T60" s="5">
        <f t="shared" si="6"/>
        <v>151808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5">
        <f t="shared" si="4"/>
        <v>0</v>
      </c>
      <c r="S61" s="111" t="e">
        <f t="shared" si="5"/>
        <v>#DIV/0!</v>
      </c>
      <c r="T61" s="5">
        <f t="shared" si="6"/>
        <v>0</v>
      </c>
    </row>
    <row r="62" spans="1:20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5">
        <f t="shared" si="4"/>
        <v>0</v>
      </c>
      <c r="S62" s="111" t="e">
        <f t="shared" si="5"/>
        <v>#DIV/0!</v>
      </c>
      <c r="T62" s="5">
        <f t="shared" si="6"/>
        <v>0</v>
      </c>
    </row>
    <row r="63" spans="1:20" ht="26.25" hidden="1">
      <c r="A63" s="92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5">
        <f t="shared" si="4"/>
        <v>0</v>
      </c>
      <c r="S63" s="111" t="e">
        <f t="shared" si="5"/>
        <v>#DIV/0!</v>
      </c>
      <c r="T63" s="5">
        <f t="shared" si="6"/>
        <v>0</v>
      </c>
    </row>
    <row r="64" spans="1:20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5">
        <f t="shared" si="4"/>
        <v>0</v>
      </c>
      <c r="S64" s="111" t="e">
        <f t="shared" si="5"/>
        <v>#DIV/0!</v>
      </c>
      <c r="T64" s="5">
        <f t="shared" si="6"/>
        <v>0</v>
      </c>
    </row>
    <row r="65" spans="1:20" ht="5.25" customHeight="1" hidden="1">
      <c r="A65" s="7" t="s">
        <v>77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5">
        <f t="shared" si="4"/>
        <v>0</v>
      </c>
      <c r="S65" s="111" t="e">
        <f t="shared" si="5"/>
        <v>#DIV/0!</v>
      </c>
      <c r="T65" s="5">
        <f t="shared" si="6"/>
        <v>0</v>
      </c>
    </row>
    <row r="66" spans="1:20" ht="0.75" customHeight="1">
      <c r="A66" s="92" t="s">
        <v>157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5">
        <f t="shared" si="4"/>
        <v>0</v>
      </c>
      <c r="S66" s="111" t="e">
        <f t="shared" si="5"/>
        <v>#DIV/0!</v>
      </c>
      <c r="T66" s="5">
        <f t="shared" si="6"/>
        <v>0</v>
      </c>
    </row>
    <row r="67" spans="1:20" ht="15.75">
      <c r="A67" s="92" t="s">
        <v>180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5">
        <f t="shared" si="4"/>
        <v>0</v>
      </c>
      <c r="S67" s="111" t="e">
        <f t="shared" si="5"/>
        <v>#DIV/0!</v>
      </c>
      <c r="T67" s="5">
        <f t="shared" si="6"/>
        <v>0</v>
      </c>
    </row>
    <row r="68" spans="1:20" ht="15.75">
      <c r="A68" s="7" t="s">
        <v>173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5">
        <f t="shared" si="4"/>
        <v>0</v>
      </c>
      <c r="S68" s="111"/>
      <c r="T68" s="5">
        <f t="shared" si="6"/>
        <v>0</v>
      </c>
    </row>
    <row r="69" spans="1:20" ht="26.25">
      <c r="A69" s="7" t="s">
        <v>143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0</v>
      </c>
      <c r="N69" s="6">
        <f t="shared" si="2"/>
        <v>0</v>
      </c>
      <c r="O69" s="5"/>
      <c r="P69" s="5">
        <v>100077</v>
      </c>
      <c r="Q69" s="5">
        <v>100077</v>
      </c>
      <c r="R69" s="5">
        <f t="shared" si="4"/>
        <v>150000</v>
      </c>
      <c r="S69" s="111" t="e">
        <f t="shared" si="5"/>
        <v>#DIV/0!</v>
      </c>
      <c r="T69" s="5">
        <f t="shared" si="6"/>
        <v>150000</v>
      </c>
    </row>
    <row r="70" spans="1:20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63453000</v>
      </c>
      <c r="M70" s="5">
        <v>29550979</v>
      </c>
      <c r="N70" s="6">
        <f t="shared" si="2"/>
        <v>0.46571445006540274</v>
      </c>
      <c r="O70" s="5">
        <v>-500000</v>
      </c>
      <c r="P70" s="5">
        <v>54620593</v>
      </c>
      <c r="Q70" s="5">
        <v>54620593</v>
      </c>
      <c r="R70" s="5">
        <f t="shared" si="4"/>
        <v>62953000</v>
      </c>
      <c r="S70" s="110">
        <f t="shared" si="5"/>
        <v>2.1303185928290227</v>
      </c>
      <c r="T70" s="4">
        <f t="shared" si="6"/>
        <v>33402021</v>
      </c>
    </row>
    <row r="71" spans="1:20" ht="15.75">
      <c r="A71" s="38" t="s">
        <v>158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945000</v>
      </c>
      <c r="M71" s="5">
        <v>500000</v>
      </c>
      <c r="N71" s="6">
        <f t="shared" si="2"/>
        <v>0.5291005291005291</v>
      </c>
      <c r="O71" s="5"/>
      <c r="P71" s="5">
        <v>3613043</v>
      </c>
      <c r="Q71" s="5">
        <v>3613043</v>
      </c>
      <c r="R71" s="5">
        <f t="shared" si="4"/>
        <v>945000</v>
      </c>
      <c r="S71" s="110">
        <f t="shared" si="5"/>
        <v>1.89</v>
      </c>
      <c r="T71" s="4">
        <f t="shared" si="6"/>
        <v>445000</v>
      </c>
    </row>
    <row r="72" spans="1:20" ht="24.75" customHeight="1">
      <c r="A72" s="38" t="s">
        <v>144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883000</v>
      </c>
      <c r="M72" s="5">
        <v>484000</v>
      </c>
      <c r="N72" s="6">
        <f t="shared" si="2"/>
        <v>0.5481313703284258</v>
      </c>
      <c r="O72" s="5"/>
      <c r="P72" s="5">
        <v>535509</v>
      </c>
      <c r="Q72" s="5">
        <v>535509</v>
      </c>
      <c r="R72" s="5">
        <f t="shared" si="4"/>
        <v>883000</v>
      </c>
      <c r="S72" s="110">
        <f t="shared" si="5"/>
        <v>1.8243801652892562</v>
      </c>
      <c r="T72" s="4">
        <f t="shared" si="6"/>
        <v>399000</v>
      </c>
    </row>
    <row r="73" spans="1:21" ht="33" customHeight="1">
      <c r="A73" s="45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-60505698</v>
      </c>
      <c r="M73" s="8">
        <v>-29268937</v>
      </c>
      <c r="N73" s="118">
        <f t="shared" si="2"/>
        <v>0.4837385232709818</v>
      </c>
      <c r="O73" s="8">
        <v>-10037000</v>
      </c>
      <c r="P73" s="8">
        <v>-39614852</v>
      </c>
      <c r="Q73" s="8">
        <v>-39614852</v>
      </c>
      <c r="R73" s="119">
        <f t="shared" si="4"/>
        <v>-70542698</v>
      </c>
      <c r="S73" s="103">
        <f t="shared" si="5"/>
        <v>2.410155790762063</v>
      </c>
      <c r="T73" s="78">
        <f t="shared" si="6"/>
        <v>-41273761</v>
      </c>
      <c r="U73" s="66"/>
    </row>
    <row r="74" spans="1:20" ht="0.75" customHeight="1" thickBot="1">
      <c r="A74" s="122" t="s">
        <v>61</v>
      </c>
      <c r="B74" s="108">
        <v>0</v>
      </c>
      <c r="C74" s="108"/>
      <c r="D74" s="120"/>
      <c r="E74" s="108"/>
      <c r="F74" s="123" t="e">
        <f>C74/B74</f>
        <v>#DIV/0!</v>
      </c>
      <c r="G74" s="108"/>
      <c r="H74" s="108">
        <f>B74+E74</f>
        <v>0</v>
      </c>
      <c r="I74" s="108"/>
      <c r="J74" s="120"/>
      <c r="K74" s="108"/>
      <c r="L74" s="120"/>
      <c r="M74" s="120"/>
      <c r="N74" s="120" t="e">
        <f>M74/L74</f>
        <v>#DIV/0!</v>
      </c>
      <c r="O74" s="108" t="e">
        <f>M74/L74</f>
        <v>#DIV/0!</v>
      </c>
      <c r="P74" s="120"/>
      <c r="Q74" s="108">
        <f t="shared" si="3"/>
        <v>0</v>
      </c>
      <c r="R74" s="108">
        <f>L74+P74</f>
        <v>0</v>
      </c>
      <c r="S74" s="104" t="e">
        <f t="shared" si="5"/>
        <v>#DIV/0!</v>
      </c>
      <c r="T74" s="77">
        <f t="shared" si="6"/>
        <v>0</v>
      </c>
    </row>
    <row r="75" spans="1:20" ht="21" thickBot="1">
      <c r="A75" s="69" t="s">
        <v>78</v>
      </c>
      <c r="B75" s="124">
        <f>B76-B12-B54-B56-B59-B61-B65-B70-B64-B73-B48-B69-B11-B51-B66</f>
        <v>133249656</v>
      </c>
      <c r="C75" s="125">
        <f>C76-C12-C54-C56-C59-C61-C65-C70-C64-C73-C48-C69-C11-C51-C66</f>
        <v>136194581</v>
      </c>
      <c r="D75" s="126">
        <f>C75/B75</f>
        <v>1.0221008075247864</v>
      </c>
      <c r="E75" s="125">
        <f>E76-E12-E54-E56-E59-E61-E65-E70-E64-E48-E73-E69-E11-E51-E66</f>
        <v>0</v>
      </c>
      <c r="F75" s="127">
        <f>C75/B75</f>
        <v>1.0221008075247864</v>
      </c>
      <c r="G75" s="125">
        <f>G76-G12-G54-G56-G59-G61-G65-G70-G64-G73-G51-G69-G11-G66-G48-G62</f>
        <v>0</v>
      </c>
      <c r="H75" s="125">
        <f>H10+H13+H15+H16+H17+H21+H22+H23+H24+H25+H27+H28+H29+H30+H37+H38+H39+H41+H42+H43+H44+H45+H46+H47+H53+H60+H63+H18+H19+H20+H73</f>
        <v>142546876</v>
      </c>
      <c r="I75" s="125">
        <f>I10+I13+I15+I16+I17+I21+I22+I23+I24+I25+I27+I28+I29+I30+I37+I38+I39+I41+I42+I43+I44+I45+I46+I47+I53+I60+I63+I18+I19+I20+I73</f>
        <v>138158714</v>
      </c>
      <c r="J75" s="126">
        <f>I75/H75</f>
        <v>0.9692160072311932</v>
      </c>
      <c r="K75" s="128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197662141</v>
      </c>
      <c r="M75" s="71">
        <f>M10+M13+M15+M16+M17+M21+M22+M23+M24+M25+M27+M28+M29+M30+M37+M38+M39+M41+M42+M43+M44+M45+M46+M47+M53+M60+M63+M18+M19+M20+M73+M9+M66+M67</f>
        <v>152319616</v>
      </c>
      <c r="N75" s="88">
        <f>M75/L75</f>
        <v>0.7706059199267704</v>
      </c>
      <c r="O75" s="71">
        <f>O10+O13+O15+O16+O17+O21+O22+O23+O24+O25+O27+O28+O29+O30+O37+O38+O39+O41+O42+O43+O44+O45+O46+O47+O53+O60+O63+O18+O19+O20+O9+O73+O66+O67</f>
        <v>1071342</v>
      </c>
      <c r="P75" s="124">
        <f>P10+P13+P15+P16+P17+P21+P22+P23+P24+P25+P27+P28+P29+P30+P37+P38+P39+P41+P42+P43+P44+P45+P46+P47+P53+P60+P63+P18+P19+P20+P9+P73+P66</f>
        <v>40513116</v>
      </c>
      <c r="Q75" s="128">
        <f>Q10+Q13+Q15+Q16+Q17+Q21+Q22+Q23+Q24+Q25+Q27+Q28+Q29+Q30+Q37+Q38+Q39+Q41+Q42+Q43+Q44+Q45+Q46+Q47+Q53+Q60+Q63+Q18+Q19+Q20+Q9+Q73+Q66</f>
        <v>-14412841</v>
      </c>
      <c r="R75" s="71">
        <f>R10+R13+R15+R16+R17+R21+R22+R23+R24+R25+R27+R28+R29+R30+R37+R38+R39+R41+R42+R43+R44+R45+R46+R47+R53+R60+R63+R18+R19+R20+R9+R73+R66+R67</f>
        <v>198733483</v>
      </c>
      <c r="S75" s="105">
        <f t="shared" si="5"/>
        <v>1.3047136555281231</v>
      </c>
      <c r="T75" s="72">
        <f t="shared" si="6"/>
        <v>46413867</v>
      </c>
    </row>
    <row r="76" spans="1:20" ht="19.5" customHeight="1" thickBot="1">
      <c r="A76" s="69" t="s">
        <v>0</v>
      </c>
      <c r="B76" s="131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272680782</v>
      </c>
      <c r="M76" s="71">
        <f>SUM(M9:M74)</f>
        <v>188373186</v>
      </c>
      <c r="N76" s="88">
        <f>M76/L76</f>
        <v>0.6908194432272091</v>
      </c>
      <c r="O76" s="71">
        <f>SUM(O9:O73)</f>
        <v>571342</v>
      </c>
      <c r="P76" s="121">
        <f>SUM(P9:P74)</f>
        <v>104314166</v>
      </c>
      <c r="Q76" s="70">
        <f>SUM(Q9:Q74)</f>
        <v>47557855</v>
      </c>
      <c r="R76" s="71">
        <f>SUM(R9:R74)</f>
        <v>273252124</v>
      </c>
      <c r="S76" s="105">
        <f t="shared" si="5"/>
        <v>1.450589278667294</v>
      </c>
      <c r="T76" s="72">
        <f t="shared" si="6"/>
        <v>84878938</v>
      </c>
    </row>
    <row r="77" spans="1:20" ht="21" hidden="1" thickBot="1">
      <c r="A77" s="129" t="s">
        <v>64</v>
      </c>
      <c r="B77" s="49"/>
      <c r="C77" s="44"/>
      <c r="D77" s="132"/>
      <c r="E77" s="133"/>
      <c r="F77" s="133"/>
      <c r="G77" s="133"/>
      <c r="H77" s="134"/>
      <c r="I77" s="134"/>
      <c r="J77" s="134"/>
      <c r="K77" s="134"/>
      <c r="L77" s="135" t="e">
        <f>H77/B77</f>
        <v>#DIV/0!</v>
      </c>
      <c r="M77" s="135"/>
      <c r="N77" s="135"/>
      <c r="O77" s="135"/>
      <c r="P77" s="136"/>
      <c r="Q77" s="136"/>
      <c r="R77" s="137"/>
      <c r="S77" s="106"/>
      <c r="T77" s="39"/>
    </row>
    <row r="78" spans="1:20" ht="21" hidden="1" thickBot="1">
      <c r="A78" s="130" t="s">
        <v>62</v>
      </c>
      <c r="B78" s="49"/>
      <c r="C78" s="44"/>
      <c r="D78" s="132"/>
      <c r="E78" s="133"/>
      <c r="F78" s="133"/>
      <c r="G78" s="133"/>
      <c r="H78" s="134"/>
      <c r="I78" s="134"/>
      <c r="J78" s="134"/>
      <c r="K78" s="134"/>
      <c r="L78" s="136" t="e">
        <f>H78/B78</f>
        <v>#DIV/0!</v>
      </c>
      <c r="M78" s="136"/>
      <c r="N78" s="136"/>
      <c r="O78" s="136"/>
      <c r="P78" s="136"/>
      <c r="Q78" s="136"/>
      <c r="R78" s="138"/>
      <c r="S78" s="106"/>
      <c r="T78" s="39"/>
    </row>
    <row r="79" spans="1:20" ht="21" hidden="1" thickBot="1">
      <c r="A79" s="130" t="s">
        <v>63</v>
      </c>
      <c r="B79" s="49"/>
      <c r="C79" s="44"/>
      <c r="D79" s="132"/>
      <c r="E79" s="133"/>
      <c r="F79" s="133"/>
      <c r="G79" s="133"/>
      <c r="H79" s="134"/>
      <c r="I79" s="134"/>
      <c r="J79" s="134"/>
      <c r="K79" s="134"/>
      <c r="L79" s="136" t="e">
        <f>H79/B79</f>
        <v>#DIV/0!</v>
      </c>
      <c r="M79" s="136"/>
      <c r="N79" s="136"/>
      <c r="O79" s="136"/>
      <c r="P79" s="136"/>
      <c r="Q79" s="136"/>
      <c r="R79" s="138"/>
      <c r="S79" s="106"/>
      <c r="T79" s="39"/>
    </row>
    <row r="80" spans="1:20" ht="85.5" customHeight="1" thickBot="1">
      <c r="A80" s="139" t="s">
        <v>37</v>
      </c>
      <c r="B80" s="140" t="s">
        <v>128</v>
      </c>
      <c r="C80" s="140" t="s">
        <v>133</v>
      </c>
      <c r="D80" s="141" t="s">
        <v>81</v>
      </c>
      <c r="E80" s="142" t="s">
        <v>119</v>
      </c>
      <c r="F80" s="142" t="s">
        <v>81</v>
      </c>
      <c r="G80" s="142" t="s">
        <v>129</v>
      </c>
      <c r="H80" s="143" t="s">
        <v>134</v>
      </c>
      <c r="I80" s="143" t="s">
        <v>137</v>
      </c>
      <c r="J80" s="143" t="s">
        <v>81</v>
      </c>
      <c r="K80" s="143" t="s">
        <v>135</v>
      </c>
      <c r="L80" s="143" t="s">
        <v>176</v>
      </c>
      <c r="M80" s="58" t="s">
        <v>181</v>
      </c>
      <c r="N80" s="143" t="s">
        <v>178</v>
      </c>
      <c r="O80" s="143" t="s">
        <v>119</v>
      </c>
      <c r="P80" s="142" t="s">
        <v>142</v>
      </c>
      <c r="Q80" s="143"/>
      <c r="R80" s="144" t="s">
        <v>177</v>
      </c>
      <c r="S80" s="107" t="s">
        <v>171</v>
      </c>
      <c r="T80" s="58" t="s">
        <v>172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38010223</v>
      </c>
      <c r="M81" s="80">
        <f t="shared" si="16"/>
        <v>22280589</v>
      </c>
      <c r="N81" s="79">
        <f>M81/L81</f>
        <v>0.5861735933514518</v>
      </c>
      <c r="O81" s="80">
        <f>O82+O83+O84+O85+O86</f>
        <v>25000</v>
      </c>
      <c r="P81" s="80">
        <f t="shared" si="16"/>
        <v>0</v>
      </c>
      <c r="Q81" s="80">
        <f t="shared" si="16"/>
        <v>0</v>
      </c>
      <c r="R81" s="80">
        <f>L81+O81</f>
        <v>38035223</v>
      </c>
      <c r="S81" s="112">
        <f>R81/M81</f>
        <v>1.7071013248348148</v>
      </c>
      <c r="T81" s="80">
        <f>R81-M81</f>
        <v>15754634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34000000</v>
      </c>
      <c r="M82" s="5">
        <v>19781070</v>
      </c>
      <c r="N82" s="81">
        <f aca="true" t="shared" si="17" ref="N82:N145">M82/L82</f>
        <v>0.5817961764705882</v>
      </c>
      <c r="O82" s="5"/>
      <c r="P82" s="5"/>
      <c r="Q82" s="5"/>
      <c r="R82" s="82">
        <f aca="true" t="shared" si="18" ref="R82:R145">L82+O82</f>
        <v>34000000</v>
      </c>
      <c r="S82" s="113">
        <f aca="true" t="shared" si="19" ref="S82:S149">R82/M82</f>
        <v>1.7188150084904406</v>
      </c>
      <c r="T82" s="82">
        <f aca="true" t="shared" si="20" ref="T82:T150">R82-M82</f>
        <v>14218930</v>
      </c>
    </row>
    <row r="83" spans="1:20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4000000</v>
      </c>
      <c r="M83" s="5">
        <v>2555136</v>
      </c>
      <c r="N83" s="81">
        <f t="shared" si="17"/>
        <v>0.638784</v>
      </c>
      <c r="O83" s="5"/>
      <c r="P83" s="5"/>
      <c r="Q83" s="5"/>
      <c r="R83" s="82">
        <f t="shared" si="18"/>
        <v>4000000</v>
      </c>
      <c r="S83" s="113">
        <f t="shared" si="19"/>
        <v>1.565474401362589</v>
      </c>
      <c r="T83" s="82">
        <f t="shared" si="20"/>
        <v>1444864</v>
      </c>
    </row>
    <row r="84" spans="1:20" ht="15.75">
      <c r="A84" s="10" t="s">
        <v>136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81"/>
      <c r="O84" s="5">
        <v>55000</v>
      </c>
      <c r="P84" s="5"/>
      <c r="Q84" s="5"/>
      <c r="R84" s="82">
        <f t="shared" si="18"/>
        <v>55000</v>
      </c>
      <c r="S84" s="113"/>
      <c r="T84" s="82">
        <f t="shared" si="20"/>
        <v>55000</v>
      </c>
    </row>
    <row r="85" spans="1:20" ht="15.75">
      <c r="A85" s="10" t="s">
        <v>182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80000</v>
      </c>
      <c r="M85" s="5">
        <v>14160</v>
      </c>
      <c r="N85" s="81">
        <f t="shared" si="17"/>
        <v>0.177</v>
      </c>
      <c r="O85" s="5">
        <v>-30000</v>
      </c>
      <c r="P85" s="5"/>
      <c r="Q85" s="5"/>
      <c r="R85" s="82">
        <f t="shared" si="18"/>
        <v>50000</v>
      </c>
      <c r="S85" s="113">
        <f t="shared" si="19"/>
        <v>3.531073446327684</v>
      </c>
      <c r="T85" s="82">
        <f t="shared" si="20"/>
        <v>35840</v>
      </c>
    </row>
    <row r="86" spans="1:20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-69777</v>
      </c>
      <c r="M86" s="86">
        <v>-69777</v>
      </c>
      <c r="N86" s="85">
        <f t="shared" si="17"/>
        <v>1</v>
      </c>
      <c r="O86" s="86"/>
      <c r="P86" s="86"/>
      <c r="Q86" s="86"/>
      <c r="R86" s="86">
        <f t="shared" si="18"/>
        <v>-69777</v>
      </c>
      <c r="S86" s="114">
        <f t="shared" si="19"/>
        <v>1</v>
      </c>
      <c r="T86" s="86">
        <f t="shared" si="20"/>
        <v>0</v>
      </c>
    </row>
    <row r="87" spans="1:20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2826000</v>
      </c>
      <c r="M87" s="12">
        <f t="shared" si="21"/>
        <v>1563231</v>
      </c>
      <c r="N87" s="83">
        <f t="shared" si="17"/>
        <v>0.5531602972399151</v>
      </c>
      <c r="O87" s="12">
        <f>O88+O89+O93+O94</f>
        <v>-55000</v>
      </c>
      <c r="P87" s="12">
        <f t="shared" si="21"/>
        <v>0</v>
      </c>
      <c r="Q87" s="12">
        <f t="shared" si="21"/>
        <v>0</v>
      </c>
      <c r="R87" s="84">
        <f t="shared" si="18"/>
        <v>2771000</v>
      </c>
      <c r="S87" s="115">
        <f t="shared" si="19"/>
        <v>1.7726107018092656</v>
      </c>
      <c r="T87" s="84">
        <f t="shared" si="20"/>
        <v>1207769</v>
      </c>
    </row>
    <row r="88" spans="1:20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2700000</v>
      </c>
      <c r="M88" s="5">
        <v>1517188</v>
      </c>
      <c r="N88" s="81">
        <f t="shared" si="17"/>
        <v>0.5619214814814815</v>
      </c>
      <c r="O88" s="5"/>
      <c r="P88" s="5"/>
      <c r="Q88" s="5"/>
      <c r="R88" s="82">
        <f t="shared" si="18"/>
        <v>2700000</v>
      </c>
      <c r="S88" s="113">
        <f t="shared" si="19"/>
        <v>1.779608064392811</v>
      </c>
      <c r="T88" s="82">
        <f t="shared" si="20"/>
        <v>1182812</v>
      </c>
    </row>
    <row r="89" spans="1:20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46043</v>
      </c>
      <c r="N89" s="81">
        <f t="shared" si="17"/>
        <v>0.6577571428571428</v>
      </c>
      <c r="O89" s="5"/>
      <c r="P89" s="5"/>
      <c r="Q89" s="5"/>
      <c r="R89" s="82">
        <f t="shared" si="18"/>
        <v>70000</v>
      </c>
      <c r="S89" s="113">
        <f t="shared" si="19"/>
        <v>1.5203179636426818</v>
      </c>
      <c r="T89" s="82">
        <f t="shared" si="20"/>
        <v>23957</v>
      </c>
    </row>
    <row r="90" spans="1:20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3" t="e">
        <f t="shared" si="19"/>
        <v>#DIV/0!</v>
      </c>
      <c r="T90" s="82">
        <f t="shared" si="20"/>
        <v>0</v>
      </c>
    </row>
    <row r="91" spans="1:20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3" t="e">
        <f t="shared" si="19"/>
        <v>#DIV/0!</v>
      </c>
      <c r="T91" s="82">
        <f t="shared" si="20"/>
        <v>0</v>
      </c>
    </row>
    <row r="92" spans="1:20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3" t="e">
        <f t="shared" si="19"/>
        <v>#DIV/0!</v>
      </c>
      <c r="T92" s="82">
        <f t="shared" si="20"/>
        <v>0</v>
      </c>
    </row>
    <row r="93" spans="1:20" ht="15.75">
      <c r="A93" s="10" t="s">
        <v>138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3"/>
      <c r="T93" s="82">
        <f t="shared" si="20"/>
        <v>1000</v>
      </c>
    </row>
    <row r="94" spans="1:20" ht="15.75">
      <c r="A94" s="10" t="s">
        <v>149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55000</v>
      </c>
      <c r="M94" s="5"/>
      <c r="N94" s="81">
        <f t="shared" si="17"/>
        <v>0</v>
      </c>
      <c r="O94" s="5">
        <v>-55000</v>
      </c>
      <c r="P94" s="5"/>
      <c r="Q94" s="5"/>
      <c r="R94" s="82">
        <f t="shared" si="18"/>
        <v>0</v>
      </c>
      <c r="S94" s="113"/>
      <c r="T94" s="82">
        <f t="shared" si="20"/>
        <v>0</v>
      </c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5600000</v>
      </c>
      <c r="M95" s="12">
        <f t="shared" si="24"/>
        <v>1904190</v>
      </c>
      <c r="N95" s="83">
        <f t="shared" si="17"/>
        <v>0.34003392857142856</v>
      </c>
      <c r="O95" s="12">
        <f t="shared" si="24"/>
        <v>0</v>
      </c>
      <c r="P95" s="12">
        <f t="shared" si="24"/>
        <v>0</v>
      </c>
      <c r="Q95" s="12">
        <f t="shared" si="24"/>
        <v>0</v>
      </c>
      <c r="R95" s="84">
        <f t="shared" si="18"/>
        <v>5600000</v>
      </c>
      <c r="S95" s="115">
        <f t="shared" si="19"/>
        <v>2.9408830001207864</v>
      </c>
      <c r="T95" s="84">
        <f t="shared" si="20"/>
        <v>3695810</v>
      </c>
      <c r="U95" s="66"/>
    </row>
    <row r="96" spans="1:20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3"/>
      <c r="T96" s="82">
        <f t="shared" si="20"/>
        <v>0</v>
      </c>
    </row>
    <row r="97" spans="1:20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5600000</v>
      </c>
      <c r="M97" s="5">
        <v>1904190</v>
      </c>
      <c r="N97" s="81">
        <f t="shared" si="17"/>
        <v>0.34003392857142856</v>
      </c>
      <c r="O97" s="5"/>
      <c r="P97" s="5"/>
      <c r="Q97" s="5"/>
      <c r="R97" s="82">
        <f t="shared" si="18"/>
        <v>5600000</v>
      </c>
      <c r="S97" s="113">
        <f t="shared" si="19"/>
        <v>2.9408830001207864</v>
      </c>
      <c r="T97" s="82">
        <f t="shared" si="20"/>
        <v>3695810</v>
      </c>
    </row>
    <row r="98" spans="1:20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5" t="e">
        <f t="shared" si="19"/>
        <v>#DIV/0!</v>
      </c>
      <c r="T98" s="84">
        <f t="shared" si="20"/>
        <v>0</v>
      </c>
    </row>
    <row r="99" spans="1:20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5" t="e">
        <f t="shared" si="19"/>
        <v>#REF!</v>
      </c>
      <c r="T99" s="84" t="e">
        <f t="shared" si="20"/>
        <v>#REF!</v>
      </c>
    </row>
    <row r="100" spans="1:20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5" t="e">
        <f t="shared" si="19"/>
        <v>#REF!</v>
      </c>
      <c r="T100" s="84" t="e">
        <f t="shared" si="20"/>
        <v>#REF!</v>
      </c>
    </row>
    <row r="101" spans="1:20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5" t="e">
        <f t="shared" si="19"/>
        <v>#REF!</v>
      </c>
      <c r="T101" s="84" t="e">
        <f t="shared" si="20"/>
        <v>#REF!</v>
      </c>
    </row>
    <row r="102" spans="1:20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11967189</v>
      </c>
      <c r="M102" s="12">
        <f>M103+M104+M108</f>
        <v>7279170</v>
      </c>
      <c r="N102" s="83">
        <f t="shared" si="17"/>
        <v>0.6082606366457486</v>
      </c>
      <c r="O102" s="12">
        <f>O103+O104+O108</f>
        <v>92000</v>
      </c>
      <c r="P102" s="12">
        <f t="shared" si="26"/>
        <v>0</v>
      </c>
      <c r="Q102" s="12">
        <f t="shared" si="26"/>
        <v>0</v>
      </c>
      <c r="R102" s="84">
        <f t="shared" si="18"/>
        <v>12059189</v>
      </c>
      <c r="S102" s="115">
        <f t="shared" si="19"/>
        <v>1.6566708841804767</v>
      </c>
      <c r="T102" s="84">
        <f t="shared" si="20"/>
        <v>4780019</v>
      </c>
    </row>
    <row r="103" spans="1:20" ht="15.75">
      <c r="A103" s="10" t="s">
        <v>86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11000000</v>
      </c>
      <c r="M103" s="5">
        <v>6816025</v>
      </c>
      <c r="N103" s="81">
        <f t="shared" si="17"/>
        <v>0.6196386363636364</v>
      </c>
      <c r="O103" s="5"/>
      <c r="P103" s="5"/>
      <c r="Q103" s="5"/>
      <c r="R103" s="82">
        <f t="shared" si="18"/>
        <v>11000000</v>
      </c>
      <c r="S103" s="113">
        <f t="shared" si="19"/>
        <v>1.613843845936598</v>
      </c>
      <c r="T103" s="82">
        <f t="shared" si="20"/>
        <v>4183975</v>
      </c>
    </row>
    <row r="104" spans="1:20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v>978000</v>
      </c>
      <c r="M104" s="16">
        <f t="shared" si="27"/>
        <v>473956</v>
      </c>
      <c r="N104" s="85">
        <f t="shared" si="17"/>
        <v>0.4846175869120654</v>
      </c>
      <c r="O104" s="16">
        <f>O105+O106</f>
        <v>92000</v>
      </c>
      <c r="P104" s="16">
        <f t="shared" si="27"/>
        <v>0</v>
      </c>
      <c r="Q104" s="16">
        <f t="shared" si="27"/>
        <v>0</v>
      </c>
      <c r="R104" s="86">
        <f t="shared" si="18"/>
        <v>1070000</v>
      </c>
      <c r="S104" s="114">
        <f t="shared" si="19"/>
        <v>2.2575935318890363</v>
      </c>
      <c r="T104" s="86">
        <f t="shared" si="20"/>
        <v>596044</v>
      </c>
    </row>
    <row r="105" spans="1:20" ht="15.75">
      <c r="A105" s="10" t="s">
        <v>87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920000</v>
      </c>
      <c r="M105" s="5">
        <v>444233</v>
      </c>
      <c r="N105" s="81">
        <f t="shared" si="17"/>
        <v>0.48286195652173913</v>
      </c>
      <c r="O105" s="5">
        <v>92000</v>
      </c>
      <c r="P105" s="5"/>
      <c r="Q105" s="5"/>
      <c r="R105" s="82">
        <f t="shared" si="18"/>
        <v>1012000</v>
      </c>
      <c r="S105" s="113">
        <f t="shared" si="19"/>
        <v>2.278083798367073</v>
      </c>
      <c r="T105" s="82">
        <f t="shared" si="20"/>
        <v>567767</v>
      </c>
    </row>
    <row r="106" spans="1:20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29723</v>
      </c>
      <c r="N106" s="81">
        <f t="shared" si="17"/>
        <v>0.5124655172413793</v>
      </c>
      <c r="O106" s="5"/>
      <c r="P106" s="5"/>
      <c r="Q106" s="5"/>
      <c r="R106" s="82">
        <f t="shared" si="18"/>
        <v>58000</v>
      </c>
      <c r="S106" s="113">
        <f t="shared" si="19"/>
        <v>1.9513508057733069</v>
      </c>
      <c r="T106" s="82">
        <f t="shared" si="20"/>
        <v>28277</v>
      </c>
    </row>
    <row r="107" spans="1:20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3" t="e">
        <f t="shared" si="19"/>
        <v>#DIV/0!</v>
      </c>
      <c r="T107" s="82">
        <f t="shared" si="20"/>
        <v>0</v>
      </c>
    </row>
    <row r="108" spans="1:20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-10811</v>
      </c>
      <c r="M108" s="86">
        <v>-10811</v>
      </c>
      <c r="N108" s="85">
        <f>M108/L108</f>
        <v>1</v>
      </c>
      <c r="O108" s="86"/>
      <c r="P108" s="86"/>
      <c r="Q108" s="86"/>
      <c r="R108" s="86">
        <f t="shared" si="18"/>
        <v>-10811</v>
      </c>
      <c r="S108" s="114"/>
      <c r="T108" s="86">
        <f t="shared" si="20"/>
        <v>0</v>
      </c>
    </row>
    <row r="109" spans="1:20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40026390</v>
      </c>
      <c r="M109" s="12">
        <f>M110+M120+M124</f>
        <v>16858527</v>
      </c>
      <c r="N109" s="83">
        <f t="shared" si="17"/>
        <v>0.4211852979996447</v>
      </c>
      <c r="O109" s="12">
        <f>O110+O124</f>
        <v>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40026390</v>
      </c>
      <c r="S109" s="115">
        <f t="shared" si="19"/>
        <v>2.3742519141796907</v>
      </c>
      <c r="T109" s="84">
        <f t="shared" si="20"/>
        <v>23167863</v>
      </c>
    </row>
    <row r="110" spans="1:20" ht="15.75">
      <c r="A110" s="91" t="s">
        <v>169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40026600</v>
      </c>
      <c r="M110" s="86">
        <f>M112+M113+M114+M118+M111</f>
        <v>16858737</v>
      </c>
      <c r="N110" s="85">
        <f t="shared" si="17"/>
        <v>0.4211883347573863</v>
      </c>
      <c r="O110" s="86">
        <f>O111+O112+O113+O114+O118</f>
        <v>0</v>
      </c>
      <c r="P110" s="86"/>
      <c r="Q110" s="86"/>
      <c r="R110" s="86">
        <f t="shared" si="18"/>
        <v>40026600</v>
      </c>
      <c r="S110" s="114">
        <f t="shared" si="19"/>
        <v>2.3742347958806165</v>
      </c>
      <c r="T110" s="86">
        <f t="shared" si="20"/>
        <v>23167863</v>
      </c>
    </row>
    <row r="111" spans="1:20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360000</v>
      </c>
      <c r="M111" s="82">
        <v>151421</v>
      </c>
      <c r="N111" s="81">
        <f t="shared" si="17"/>
        <v>0.4206138888888889</v>
      </c>
      <c r="O111" s="82"/>
      <c r="P111" s="82"/>
      <c r="Q111" s="82"/>
      <c r="R111" s="82">
        <f t="shared" si="18"/>
        <v>360000</v>
      </c>
      <c r="S111" s="113"/>
      <c r="T111" s="82">
        <f>R111-M111</f>
        <v>208579</v>
      </c>
    </row>
    <row r="112" spans="1:20" ht="15.75">
      <c r="A112" s="10" t="s">
        <v>168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25660600</v>
      </c>
      <c r="M112" s="5">
        <v>11014121</v>
      </c>
      <c r="N112" s="81">
        <f t="shared" si="17"/>
        <v>0.4292230501235357</v>
      </c>
      <c r="O112" s="5">
        <v>500000</v>
      </c>
      <c r="P112" s="5"/>
      <c r="Q112" s="5"/>
      <c r="R112" s="82">
        <f t="shared" si="18"/>
        <v>26160600</v>
      </c>
      <c r="S112" s="113">
        <f t="shared" si="19"/>
        <v>2.3751872709587993</v>
      </c>
      <c r="T112" s="82">
        <f t="shared" si="20"/>
        <v>15146479</v>
      </c>
    </row>
    <row r="113" spans="1:20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11400000</v>
      </c>
      <c r="M113" s="5">
        <v>4201730</v>
      </c>
      <c r="N113" s="81">
        <f t="shared" si="17"/>
        <v>0.36857280701754386</v>
      </c>
      <c r="O113" s="5">
        <v>-500000</v>
      </c>
      <c r="P113" s="5"/>
      <c r="Q113" s="5"/>
      <c r="R113" s="82">
        <f t="shared" si="18"/>
        <v>10900000</v>
      </c>
      <c r="S113" s="113">
        <f t="shared" si="19"/>
        <v>2.594169544449548</v>
      </c>
      <c r="T113" s="82">
        <f t="shared" si="20"/>
        <v>6698270</v>
      </c>
    </row>
    <row r="114" spans="1:20" ht="13.5" customHeight="1">
      <c r="A114" s="10" t="s">
        <v>150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1723000</v>
      </c>
      <c r="M114" s="5">
        <v>791755</v>
      </c>
      <c r="N114" s="81">
        <f t="shared" si="17"/>
        <v>0.4595211839814277</v>
      </c>
      <c r="O114" s="5"/>
      <c r="P114" s="5"/>
      <c r="Q114" s="5"/>
      <c r="R114" s="82">
        <f t="shared" si="18"/>
        <v>1723000</v>
      </c>
      <c r="S114" s="113">
        <f t="shared" si="19"/>
        <v>2.1761782369546134</v>
      </c>
      <c r="T114" s="82">
        <f t="shared" si="20"/>
        <v>931245</v>
      </c>
    </row>
    <row r="115" spans="1:20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3" t="e">
        <f t="shared" si="19"/>
        <v>#DIV/0!</v>
      </c>
      <c r="T115" s="82">
        <f t="shared" si="20"/>
        <v>0</v>
      </c>
    </row>
    <row r="116" spans="1:20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3" t="e">
        <f t="shared" si="19"/>
        <v>#DIV/0!</v>
      </c>
      <c r="T116" s="82">
        <f t="shared" si="20"/>
        <v>0</v>
      </c>
    </row>
    <row r="117" spans="1:20" ht="15.75" hidden="1">
      <c r="A117" s="10" t="s">
        <v>117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3" t="e">
        <f t="shared" si="19"/>
        <v>#DIV/0!</v>
      </c>
      <c r="T117" s="82">
        <f t="shared" si="20"/>
        <v>0</v>
      </c>
    </row>
    <row r="118" spans="1:20" ht="15" customHeight="1">
      <c r="A118" s="10" t="s">
        <v>175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883000</v>
      </c>
      <c r="M118" s="5">
        <v>699710</v>
      </c>
      <c r="N118" s="81">
        <f t="shared" si="17"/>
        <v>0.7924235560588901</v>
      </c>
      <c r="O118" s="5"/>
      <c r="P118" s="5"/>
      <c r="Q118" s="5"/>
      <c r="R118" s="82">
        <f t="shared" si="18"/>
        <v>883000</v>
      </c>
      <c r="S118" s="113">
        <f t="shared" si="19"/>
        <v>1.2619513798573694</v>
      </c>
      <c r="T118" s="82">
        <f t="shared" si="20"/>
        <v>183290</v>
      </c>
    </row>
    <row r="119" spans="1:20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3">
        <f t="shared" si="19"/>
        <v>1.0467866295280133</v>
      </c>
      <c r="T119" s="82">
        <f t="shared" si="20"/>
        <v>168055</v>
      </c>
    </row>
    <row r="120" spans="1:20" ht="15.75">
      <c r="A120" s="17" t="s">
        <v>174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4" t="e">
        <f t="shared" si="19"/>
        <v>#DIV/0!</v>
      </c>
      <c r="T120" s="86">
        <f t="shared" si="20"/>
        <v>0</v>
      </c>
    </row>
    <row r="121" spans="1:20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3" t="e">
        <f t="shared" si="19"/>
        <v>#DIV/0!</v>
      </c>
      <c r="T121" s="82">
        <f t="shared" si="20"/>
        <v>0</v>
      </c>
    </row>
    <row r="122" spans="1:20" ht="15.75">
      <c r="A122" s="10" t="s">
        <v>168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3" t="e">
        <f t="shared" si="19"/>
        <v>#DIV/0!</v>
      </c>
      <c r="T122" s="82">
        <f t="shared" si="20"/>
        <v>0</v>
      </c>
    </row>
    <row r="123" spans="1:20" ht="15.75">
      <c r="A123" s="36" t="s">
        <v>138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3" t="e">
        <f t="shared" si="19"/>
        <v>#DIV/0!</v>
      </c>
      <c r="T123" s="82">
        <f t="shared" si="20"/>
        <v>0</v>
      </c>
    </row>
    <row r="124" spans="1:20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>
        <f>M124/L124</f>
        <v>1</v>
      </c>
      <c r="O124" s="86"/>
      <c r="P124" s="86"/>
      <c r="Q124" s="86"/>
      <c r="R124" s="86">
        <f t="shared" si="18"/>
        <v>-210</v>
      </c>
      <c r="S124" s="114">
        <f t="shared" si="19"/>
        <v>1</v>
      </c>
      <c r="T124" s="86">
        <f t="shared" si="20"/>
        <v>0</v>
      </c>
    </row>
    <row r="125" spans="1:20" ht="15.75" hidden="1">
      <c r="A125" s="10" t="s">
        <v>150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3" t="e">
        <f t="shared" si="19"/>
        <v>#DIV/0!</v>
      </c>
      <c r="T125" s="82">
        <f t="shared" si="20"/>
        <v>0</v>
      </c>
    </row>
    <row r="126" spans="1:20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4610000</v>
      </c>
      <c r="M126" s="12">
        <f>M127+M130+M131</f>
        <v>2259321</v>
      </c>
      <c r="N126" s="83">
        <f t="shared" si="17"/>
        <v>0.49009132321041216</v>
      </c>
      <c r="O126" s="12">
        <f>O127+O130+O131</f>
        <v>0</v>
      </c>
      <c r="P126" s="12">
        <f>P127+P130+P131</f>
        <v>0</v>
      </c>
      <c r="Q126" s="12">
        <f>Q127+Q130+Q131</f>
        <v>0</v>
      </c>
      <c r="R126" s="84">
        <f t="shared" si="18"/>
        <v>4610000</v>
      </c>
      <c r="S126" s="115">
        <f t="shared" si="19"/>
        <v>2.040436042510117</v>
      </c>
      <c r="T126" s="12">
        <f>T127+T130+T131</f>
        <v>2350679</v>
      </c>
    </row>
    <row r="127" spans="1:20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4424000</v>
      </c>
      <c r="M127" s="86">
        <f>M128+M129</f>
        <v>2195229</v>
      </c>
      <c r="N127" s="85">
        <f t="shared" si="17"/>
        <v>0.49620908679927667</v>
      </c>
      <c r="O127" s="86">
        <f aca="true" t="shared" si="31" ref="O127:T127">O128+O129</f>
        <v>0</v>
      </c>
      <c r="P127" s="86">
        <f t="shared" si="31"/>
        <v>0</v>
      </c>
      <c r="Q127" s="86">
        <f t="shared" si="31"/>
        <v>0</v>
      </c>
      <c r="R127" s="86">
        <f t="shared" si="18"/>
        <v>4424000</v>
      </c>
      <c r="S127" s="114">
        <f t="shared" si="19"/>
        <v>2.0152794993141945</v>
      </c>
      <c r="T127" s="86">
        <f t="shared" si="31"/>
        <v>2228771</v>
      </c>
    </row>
    <row r="128" spans="1:21" ht="15.75">
      <c r="A128" s="10" t="s">
        <v>161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4424000</v>
      </c>
      <c r="M128" s="5">
        <v>2195229</v>
      </c>
      <c r="N128" s="81">
        <f t="shared" si="17"/>
        <v>0.49620908679927667</v>
      </c>
      <c r="O128" s="5"/>
      <c r="P128" s="5"/>
      <c r="Q128" s="5"/>
      <c r="R128" s="82">
        <f t="shared" si="18"/>
        <v>4424000</v>
      </c>
      <c r="S128" s="113">
        <f t="shared" si="19"/>
        <v>2.0152794993141945</v>
      </c>
      <c r="T128" s="82">
        <f t="shared" si="20"/>
        <v>2228771</v>
      </c>
      <c r="U128" s="66"/>
    </row>
    <row r="129" spans="1:20" ht="15.75">
      <c r="A129" s="10" t="s">
        <v>160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3" t="e">
        <f t="shared" si="19"/>
        <v>#DIV/0!</v>
      </c>
      <c r="T129" s="82"/>
    </row>
    <row r="130" spans="1:21" ht="15.75">
      <c r="A130" s="91" t="s">
        <v>138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/>
      <c r="N130" s="85">
        <f t="shared" si="17"/>
        <v>0</v>
      </c>
      <c r="O130" s="86"/>
      <c r="P130" s="86"/>
      <c r="Q130" s="86"/>
      <c r="R130" s="86">
        <f t="shared" si="18"/>
        <v>6000</v>
      </c>
      <c r="S130" s="114" t="e">
        <f t="shared" si="19"/>
        <v>#DIV/0!</v>
      </c>
      <c r="T130" s="86">
        <f t="shared" si="20"/>
        <v>6000</v>
      </c>
      <c r="U130" s="66"/>
    </row>
    <row r="131" spans="1:20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180000</v>
      </c>
      <c r="M131" s="86">
        <f aca="true" t="shared" si="32" ref="M131:T131">M132+M136</f>
        <v>64092</v>
      </c>
      <c r="N131" s="85">
        <f t="shared" si="17"/>
        <v>0.35606666666666664</v>
      </c>
      <c r="O131" s="86">
        <f t="shared" si="32"/>
        <v>0</v>
      </c>
      <c r="P131" s="86">
        <f t="shared" si="32"/>
        <v>0</v>
      </c>
      <c r="Q131" s="86">
        <f t="shared" si="32"/>
        <v>0</v>
      </c>
      <c r="R131" s="86">
        <f t="shared" si="18"/>
        <v>180000</v>
      </c>
      <c r="S131" s="114">
        <f t="shared" si="19"/>
        <v>2.8084628346751543</v>
      </c>
      <c r="T131" s="86">
        <f t="shared" si="32"/>
        <v>115908</v>
      </c>
    </row>
    <row r="132" spans="1:20" ht="15.75">
      <c r="A132" s="10" t="s">
        <v>117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180000</v>
      </c>
      <c r="M132" s="5">
        <v>64092</v>
      </c>
      <c r="N132" s="81">
        <f t="shared" si="17"/>
        <v>0.35606666666666664</v>
      </c>
      <c r="O132" s="5"/>
      <c r="P132" s="5"/>
      <c r="Q132" s="5"/>
      <c r="R132" s="82">
        <f t="shared" si="18"/>
        <v>180000</v>
      </c>
      <c r="S132" s="113">
        <f t="shared" si="19"/>
        <v>2.8084628346751543</v>
      </c>
      <c r="T132" s="82">
        <f t="shared" si="20"/>
        <v>115908</v>
      </c>
    </row>
    <row r="133" spans="1:20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3" t="e">
        <f t="shared" si="19"/>
        <v>#DIV/0!</v>
      </c>
      <c r="T133" s="84">
        <f t="shared" si="20"/>
        <v>0</v>
      </c>
    </row>
    <row r="134" spans="1:20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3" t="e">
        <f t="shared" si="19"/>
        <v>#DIV/0!</v>
      </c>
      <c r="T134" s="84">
        <f t="shared" si="20"/>
        <v>0</v>
      </c>
    </row>
    <row r="135" spans="1:20" ht="15.75" hidden="1">
      <c r="A135" s="10" t="s">
        <v>118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3" t="e">
        <f t="shared" si="19"/>
        <v>#DIV/0!</v>
      </c>
      <c r="T135" s="84">
        <f t="shared" si="20"/>
        <v>0</v>
      </c>
    </row>
    <row r="136" spans="1:20" ht="15.75">
      <c r="A136" s="10" t="s">
        <v>162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3" t="e">
        <f t="shared" si="19"/>
        <v>#DIV/0!</v>
      </c>
      <c r="T136" s="82">
        <f t="shared" si="20"/>
        <v>0</v>
      </c>
    </row>
    <row r="137" spans="1:20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30914145</v>
      </c>
      <c r="M137" s="12">
        <f>M144+M152+M156+M157</f>
        <v>21727342</v>
      </c>
      <c r="N137" s="83">
        <f t="shared" si="17"/>
        <v>0.7028284948524373</v>
      </c>
      <c r="O137" s="12">
        <f>O144+O152+O156+O157</f>
        <v>0</v>
      </c>
      <c r="P137" s="12">
        <f>P144+P152+P156+P157</f>
        <v>0</v>
      </c>
      <c r="Q137" s="12">
        <f>Q144+Q152+Q156+Q157</f>
        <v>0</v>
      </c>
      <c r="R137" s="84">
        <f t="shared" si="18"/>
        <v>30914145</v>
      </c>
      <c r="S137" s="115">
        <f t="shared" si="19"/>
        <v>1.4228222209601156</v>
      </c>
      <c r="T137" s="12">
        <f>T144+T152+T156+T157</f>
        <v>9186803</v>
      </c>
    </row>
    <row r="138" spans="1:20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3" t="e">
        <f t="shared" si="19"/>
        <v>#DIV/0!</v>
      </c>
      <c r="T138" s="86">
        <f t="shared" si="20"/>
        <v>0</v>
      </c>
    </row>
    <row r="139" spans="1:20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3" t="e">
        <f t="shared" si="19"/>
        <v>#DIV/0!</v>
      </c>
      <c r="T139" s="84">
        <f t="shared" si="20"/>
        <v>0</v>
      </c>
    </row>
    <row r="140" spans="1:20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3" t="e">
        <f t="shared" si="19"/>
        <v>#DIV/0!</v>
      </c>
      <c r="T140" s="82">
        <f t="shared" si="20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3" t="e">
        <f t="shared" si="19"/>
        <v>#DIV/0!</v>
      </c>
      <c r="T141" s="82">
        <f t="shared" si="20"/>
        <v>0</v>
      </c>
    </row>
    <row r="142" spans="1:20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3" t="e">
        <f t="shared" si="19"/>
        <v>#DIV/0!</v>
      </c>
      <c r="T142" s="82">
        <f t="shared" si="20"/>
        <v>0</v>
      </c>
    </row>
    <row r="143" spans="1:20" ht="15.75" hidden="1">
      <c r="A143" s="10" t="s">
        <v>138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3" t="e">
        <f t="shared" si="19"/>
        <v>#DIV/0!</v>
      </c>
      <c r="T143" s="82">
        <f t="shared" si="20"/>
        <v>0</v>
      </c>
    </row>
    <row r="144" spans="1:21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6" ref="J144:J162">I144/H144</f>
        <v>0.8742875230322031</v>
      </c>
      <c r="K144" s="16">
        <f>K146+K148+K149+K150+K151</f>
        <v>0</v>
      </c>
      <c r="L144" s="16">
        <f>L149+L151</f>
        <v>8600000</v>
      </c>
      <c r="M144" s="16">
        <f>M149+M151</f>
        <v>4005697</v>
      </c>
      <c r="N144" s="85">
        <f t="shared" si="17"/>
        <v>0.46577872093023254</v>
      </c>
      <c r="O144" s="16">
        <f aca="true" t="shared" si="37" ref="O144:T144">O149+O151</f>
        <v>0</v>
      </c>
      <c r="P144" s="16">
        <f t="shared" si="37"/>
        <v>0</v>
      </c>
      <c r="Q144" s="16">
        <f t="shared" si="37"/>
        <v>0</v>
      </c>
      <c r="R144" s="86">
        <f t="shared" si="18"/>
        <v>8600000</v>
      </c>
      <c r="S144" s="114">
        <f t="shared" si="19"/>
        <v>2.146942217546659</v>
      </c>
      <c r="T144" s="16">
        <f t="shared" si="37"/>
        <v>4594303</v>
      </c>
      <c r="U144" s="66"/>
    </row>
    <row r="145" spans="1:20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6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3">
        <f t="shared" si="19"/>
        <v>0</v>
      </c>
      <c r="T145" s="86">
        <f t="shared" si="20"/>
        <v>-12</v>
      </c>
    </row>
    <row r="146" spans="1:20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6"/>
        <v>0</v>
      </c>
      <c r="K146" s="5"/>
      <c r="L146" s="5"/>
      <c r="M146" s="5"/>
      <c r="N146" s="83" t="e">
        <f aca="true" t="shared" si="38" ref="N146:N209">M146/L146</f>
        <v>#DIV/0!</v>
      </c>
      <c r="O146" s="5"/>
      <c r="P146" s="5"/>
      <c r="Q146" s="5"/>
      <c r="R146" s="84">
        <f aca="true" t="shared" si="39" ref="R146:R209">L146+O146</f>
        <v>0</v>
      </c>
      <c r="S146" s="113" t="e">
        <f t="shared" si="19"/>
        <v>#DIV/0!</v>
      </c>
      <c r="T146" s="82">
        <f t="shared" si="20"/>
        <v>0</v>
      </c>
    </row>
    <row r="147" spans="1:20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6"/>
        <v>#DIV/0!</v>
      </c>
      <c r="K147" s="5"/>
      <c r="L147" s="5"/>
      <c r="M147" s="5"/>
      <c r="N147" s="83" t="e">
        <f t="shared" si="38"/>
        <v>#DIV/0!</v>
      </c>
      <c r="O147" s="5"/>
      <c r="P147" s="5"/>
      <c r="Q147" s="5"/>
      <c r="R147" s="84">
        <f t="shared" si="39"/>
        <v>0</v>
      </c>
      <c r="S147" s="113" t="e">
        <f t="shared" si="19"/>
        <v>#DIV/0!</v>
      </c>
      <c r="T147" s="82">
        <f t="shared" si="20"/>
        <v>0</v>
      </c>
    </row>
    <row r="148" spans="1:20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0" ref="F148:F162">C148/B148</f>
        <v>0.9348349344978166</v>
      </c>
      <c r="G148" s="5"/>
      <c r="H148" s="5">
        <v>1175000</v>
      </c>
      <c r="I148" s="5"/>
      <c r="J148" s="6">
        <f t="shared" si="36"/>
        <v>0</v>
      </c>
      <c r="K148" s="5"/>
      <c r="L148" s="5"/>
      <c r="M148" s="5"/>
      <c r="N148" s="83" t="e">
        <f t="shared" si="38"/>
        <v>#DIV/0!</v>
      </c>
      <c r="O148" s="5"/>
      <c r="P148" s="5"/>
      <c r="Q148" s="5"/>
      <c r="R148" s="84">
        <f t="shared" si="39"/>
        <v>0</v>
      </c>
      <c r="S148" s="113" t="e">
        <f t="shared" si="19"/>
        <v>#DIV/0!</v>
      </c>
      <c r="T148" s="82">
        <f t="shared" si="20"/>
        <v>0</v>
      </c>
    </row>
    <row r="149" spans="1:20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0"/>
        <v>0.9241222222222222</v>
      </c>
      <c r="G149" s="5"/>
      <c r="H149" s="5">
        <v>4170000</v>
      </c>
      <c r="I149" s="5"/>
      <c r="J149" s="6">
        <f t="shared" si="36"/>
        <v>0</v>
      </c>
      <c r="K149" s="5"/>
      <c r="L149" s="5">
        <v>8500000</v>
      </c>
      <c r="M149" s="5">
        <v>3972847</v>
      </c>
      <c r="N149" s="81">
        <f t="shared" si="38"/>
        <v>0.46739376470588234</v>
      </c>
      <c r="O149" s="5"/>
      <c r="P149" s="5"/>
      <c r="Q149" s="5"/>
      <c r="R149" s="82">
        <f t="shared" si="39"/>
        <v>8500000</v>
      </c>
      <c r="S149" s="113">
        <f t="shared" si="19"/>
        <v>2.1395236212217585</v>
      </c>
      <c r="T149" s="82">
        <f t="shared" si="20"/>
        <v>4527153</v>
      </c>
    </row>
    <row r="150" spans="1:20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0"/>
        <v>1</v>
      </c>
      <c r="G150" s="86"/>
      <c r="H150" s="86">
        <v>1700000</v>
      </c>
      <c r="I150" s="86"/>
      <c r="J150" s="85">
        <f t="shared" si="36"/>
        <v>0</v>
      </c>
      <c r="K150" s="86"/>
      <c r="L150" s="86"/>
      <c r="M150" s="86"/>
      <c r="N150" s="81" t="e">
        <f t="shared" si="38"/>
        <v>#DIV/0!</v>
      </c>
      <c r="O150" s="86"/>
      <c r="P150" s="86"/>
      <c r="Q150" s="86"/>
      <c r="R150" s="82">
        <f t="shared" si="39"/>
        <v>0</v>
      </c>
      <c r="S150" s="113" t="e">
        <f aca="true" t="shared" si="41" ref="S150:S213">R150/M150</f>
        <v>#DIV/0!</v>
      </c>
      <c r="T150" s="86">
        <f t="shared" si="20"/>
        <v>0</v>
      </c>
    </row>
    <row r="151" spans="1:22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0"/>
        <v>0.99996</v>
      </c>
      <c r="G151" s="5"/>
      <c r="H151" s="5">
        <v>200000</v>
      </c>
      <c r="I151" s="5"/>
      <c r="J151" s="6">
        <f t="shared" si="36"/>
        <v>0</v>
      </c>
      <c r="K151" s="5"/>
      <c r="L151" s="5">
        <v>100000</v>
      </c>
      <c r="M151" s="5">
        <v>32850</v>
      </c>
      <c r="N151" s="81">
        <f t="shared" si="38"/>
        <v>0.3285</v>
      </c>
      <c r="O151" s="5"/>
      <c r="P151" s="5"/>
      <c r="Q151" s="5"/>
      <c r="R151" s="82">
        <f t="shared" si="39"/>
        <v>100000</v>
      </c>
      <c r="S151" s="113">
        <f t="shared" si="41"/>
        <v>3.0441400304414</v>
      </c>
      <c r="T151" s="82">
        <f aca="true" t="shared" si="42" ref="T151:T216">R151-M151</f>
        <v>67150</v>
      </c>
      <c r="U151" s="66"/>
      <c r="V151" s="66"/>
    </row>
    <row r="152" spans="1:21" ht="15.75">
      <c r="A152" s="91" t="s">
        <v>163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22150000</v>
      </c>
      <c r="M152" s="86">
        <f>M153+M154+M155</f>
        <v>17640500</v>
      </c>
      <c r="N152" s="85">
        <f t="shared" si="38"/>
        <v>0.796410835214447</v>
      </c>
      <c r="O152" s="86">
        <f aca="true" t="shared" si="43" ref="O152:T152">O153+O154+O155</f>
        <v>0</v>
      </c>
      <c r="P152" s="86">
        <f t="shared" si="43"/>
        <v>0</v>
      </c>
      <c r="Q152" s="86">
        <f t="shared" si="43"/>
        <v>0</v>
      </c>
      <c r="R152" s="86">
        <f t="shared" si="39"/>
        <v>22150000</v>
      </c>
      <c r="S152" s="114">
        <f t="shared" si="41"/>
        <v>1.255633343726085</v>
      </c>
      <c r="T152" s="86">
        <f t="shared" si="43"/>
        <v>4509500</v>
      </c>
      <c r="U152" s="66"/>
    </row>
    <row r="153" spans="1:21" ht="15.75">
      <c r="A153" s="101" t="s">
        <v>130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0"/>
        <v>0.9583462806977497</v>
      </c>
      <c r="G153" s="82"/>
      <c r="H153" s="82">
        <v>8444000</v>
      </c>
      <c r="I153" s="82">
        <v>7631000</v>
      </c>
      <c r="J153" s="81">
        <f t="shared" si="36"/>
        <v>0.9037186167693037</v>
      </c>
      <c r="K153" s="82"/>
      <c r="L153" s="82">
        <v>9600000</v>
      </c>
      <c r="M153" s="82">
        <v>8980500</v>
      </c>
      <c r="N153" s="81">
        <f t="shared" si="38"/>
        <v>0.93546875</v>
      </c>
      <c r="O153" s="82"/>
      <c r="P153" s="82"/>
      <c r="Q153" s="82"/>
      <c r="R153" s="82">
        <f t="shared" si="39"/>
        <v>9600000</v>
      </c>
      <c r="S153" s="113">
        <f t="shared" si="41"/>
        <v>1.068982796058126</v>
      </c>
      <c r="T153" s="82">
        <f t="shared" si="42"/>
        <v>619500</v>
      </c>
      <c r="U153" s="66"/>
    </row>
    <row r="154" spans="1:20" ht="15.75">
      <c r="A154" s="101" t="s">
        <v>164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6800000</v>
      </c>
      <c r="M154" s="82">
        <v>3900000</v>
      </c>
      <c r="N154" s="81">
        <f t="shared" si="38"/>
        <v>0.5735294117647058</v>
      </c>
      <c r="O154" s="82"/>
      <c r="P154" s="82"/>
      <c r="Q154" s="82"/>
      <c r="R154" s="82">
        <f t="shared" si="39"/>
        <v>6800000</v>
      </c>
      <c r="S154" s="113">
        <f t="shared" si="41"/>
        <v>1.7435897435897436</v>
      </c>
      <c r="T154" s="82">
        <f t="shared" si="42"/>
        <v>2900000</v>
      </c>
    </row>
    <row r="155" spans="1:25" ht="15.75">
      <c r="A155" s="101" t="s">
        <v>131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0"/>
        <v>0.9904362666666666</v>
      </c>
      <c r="G155" s="82">
        <v>0</v>
      </c>
      <c r="H155" s="82">
        <v>2706000</v>
      </c>
      <c r="I155" s="82">
        <v>2706000</v>
      </c>
      <c r="J155" s="81">
        <f t="shared" si="36"/>
        <v>1</v>
      </c>
      <c r="K155" s="82"/>
      <c r="L155" s="82">
        <v>5750000</v>
      </c>
      <c r="M155" s="82">
        <v>4760000</v>
      </c>
      <c r="N155" s="81">
        <f t="shared" si="38"/>
        <v>0.8278260869565217</v>
      </c>
      <c r="O155" s="82"/>
      <c r="P155" s="82"/>
      <c r="Q155" s="82"/>
      <c r="R155" s="82">
        <f t="shared" si="39"/>
        <v>5750000</v>
      </c>
      <c r="S155" s="113">
        <f t="shared" si="41"/>
        <v>1.2079831932773109</v>
      </c>
      <c r="T155" s="82">
        <f t="shared" si="42"/>
        <v>990000</v>
      </c>
      <c r="Y155" s="65" t="s">
        <v>152</v>
      </c>
    </row>
    <row r="156" spans="1:20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0"/>
        <v>0.592</v>
      </c>
      <c r="G156" s="16">
        <v>0</v>
      </c>
      <c r="H156" s="16">
        <v>125000</v>
      </c>
      <c r="I156" s="16">
        <v>70000</v>
      </c>
      <c r="J156" s="21">
        <f t="shared" si="36"/>
        <v>0.56</v>
      </c>
      <c r="K156" s="16"/>
      <c r="L156" s="16">
        <v>180000</v>
      </c>
      <c r="M156" s="16">
        <v>97000</v>
      </c>
      <c r="N156" s="85">
        <f t="shared" si="38"/>
        <v>0.5388888888888889</v>
      </c>
      <c r="O156" s="16"/>
      <c r="P156" s="16"/>
      <c r="Q156" s="16"/>
      <c r="R156" s="86">
        <f t="shared" si="39"/>
        <v>180000</v>
      </c>
      <c r="S156" s="114">
        <f t="shared" si="41"/>
        <v>1.8556701030927836</v>
      </c>
      <c r="T156" s="86">
        <f t="shared" si="42"/>
        <v>83000</v>
      </c>
    </row>
    <row r="157" spans="1:20" ht="15.75">
      <c r="A157" s="91" t="s">
        <v>32</v>
      </c>
      <c r="B157" s="86"/>
      <c r="C157" s="86"/>
      <c r="D157" s="85"/>
      <c r="E157" s="86"/>
      <c r="F157" s="85" t="e">
        <f t="shared" si="40"/>
        <v>#DIV/0!</v>
      </c>
      <c r="G157" s="86"/>
      <c r="H157" s="86">
        <f>B157+G157</f>
        <v>0</v>
      </c>
      <c r="I157" s="86"/>
      <c r="J157" s="85" t="e">
        <f t="shared" si="36"/>
        <v>#DIV/0!</v>
      </c>
      <c r="K157" s="86"/>
      <c r="L157" s="86">
        <v>-15855</v>
      </c>
      <c r="M157" s="86">
        <v>-15855</v>
      </c>
      <c r="N157" s="85">
        <f t="shared" si="38"/>
        <v>1</v>
      </c>
      <c r="O157" s="86"/>
      <c r="P157" s="86"/>
      <c r="Q157" s="86"/>
      <c r="R157" s="86">
        <f t="shared" si="39"/>
        <v>-15855</v>
      </c>
      <c r="S157" s="114">
        <f t="shared" si="41"/>
        <v>1</v>
      </c>
      <c r="T157" s="86">
        <f t="shared" si="42"/>
        <v>0</v>
      </c>
    </row>
    <row r="158" spans="1:20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0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6"/>
        <v>0.8635230891583866</v>
      </c>
      <c r="K158" s="12"/>
      <c r="L158" s="12">
        <f>L159+L163+L164+L168+L170+L174+L185</f>
        <v>52282641</v>
      </c>
      <c r="M158" s="12">
        <f>M159+M164+M170+M174+M185</f>
        <v>26506392</v>
      </c>
      <c r="N158" s="83">
        <f t="shared" si="38"/>
        <v>0.5069826522344194</v>
      </c>
      <c r="O158" s="12">
        <f>O159+O163+O164+O168+O170+O174+O185</f>
        <v>-216397</v>
      </c>
      <c r="P158" s="12">
        <f>P159+P163+P164+P168+P170+P174+P185</f>
        <v>0</v>
      </c>
      <c r="Q158" s="12">
        <f>Q159+Q163+Q164+Q168+Q170+Q174+Q185</f>
        <v>0</v>
      </c>
      <c r="R158" s="84">
        <f t="shared" si="39"/>
        <v>52066244</v>
      </c>
      <c r="S158" s="115">
        <f t="shared" si="41"/>
        <v>1.9642901229258212</v>
      </c>
      <c r="T158" s="84">
        <f t="shared" si="42"/>
        <v>25559852</v>
      </c>
    </row>
    <row r="159" spans="1:20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0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6"/>
        <v>0.8540850149931113</v>
      </c>
      <c r="K159" s="16">
        <f>K160+K161+K162</f>
        <v>0</v>
      </c>
      <c r="L159" s="16">
        <f>L160+L161</f>
        <v>22600000</v>
      </c>
      <c r="M159" s="16">
        <f>M160+M161</f>
        <v>11238997</v>
      </c>
      <c r="N159" s="85">
        <f t="shared" si="38"/>
        <v>0.4973007522123894</v>
      </c>
      <c r="O159" s="16">
        <f>O160+O161+O162</f>
        <v>0</v>
      </c>
      <c r="P159" s="16">
        <f>P160+P161+P162</f>
        <v>0</v>
      </c>
      <c r="Q159" s="16"/>
      <c r="R159" s="86">
        <f t="shared" si="39"/>
        <v>22600000</v>
      </c>
      <c r="S159" s="114">
        <f t="shared" si="41"/>
        <v>2.01085559503219</v>
      </c>
      <c r="T159" s="86">
        <f t="shared" si="42"/>
        <v>11361003</v>
      </c>
    </row>
    <row r="160" spans="1:20" ht="15.75">
      <c r="A160" s="10" t="s">
        <v>165</v>
      </c>
      <c r="B160" s="5">
        <v>1865000</v>
      </c>
      <c r="C160" s="5"/>
      <c r="D160" s="6">
        <f>C160/B160</f>
        <v>0</v>
      </c>
      <c r="E160" s="5"/>
      <c r="F160" s="6">
        <f t="shared" si="40"/>
        <v>0</v>
      </c>
      <c r="G160" s="5"/>
      <c r="H160" s="5">
        <v>2540000</v>
      </c>
      <c r="I160" s="5"/>
      <c r="J160" s="6">
        <f t="shared" si="36"/>
        <v>0</v>
      </c>
      <c r="K160" s="5"/>
      <c r="L160" s="5">
        <v>7000000</v>
      </c>
      <c r="M160" s="5">
        <v>3971902</v>
      </c>
      <c r="N160" s="81">
        <f t="shared" si="38"/>
        <v>0.5674145714285714</v>
      </c>
      <c r="O160" s="5"/>
      <c r="P160" s="5"/>
      <c r="Q160" s="5"/>
      <c r="R160" s="82">
        <f t="shared" si="39"/>
        <v>7000000</v>
      </c>
      <c r="S160" s="113">
        <f t="shared" si="41"/>
        <v>1.7623798371661739</v>
      </c>
      <c r="T160" s="82">
        <f t="shared" si="42"/>
        <v>3028098</v>
      </c>
    </row>
    <row r="161" spans="1:20" ht="15.75">
      <c r="A161" s="10" t="s">
        <v>116</v>
      </c>
      <c r="B161" s="5">
        <v>5250000</v>
      </c>
      <c r="C161" s="5"/>
      <c r="D161" s="6">
        <f>C161/B161</f>
        <v>0</v>
      </c>
      <c r="E161" s="5"/>
      <c r="F161" s="6">
        <f t="shared" si="40"/>
        <v>0</v>
      </c>
      <c r="G161" s="5"/>
      <c r="H161" s="5">
        <v>8034000</v>
      </c>
      <c r="I161" s="5"/>
      <c r="J161" s="6">
        <f t="shared" si="36"/>
        <v>0</v>
      </c>
      <c r="K161" s="5"/>
      <c r="L161" s="5">
        <v>15600000</v>
      </c>
      <c r="M161" s="5">
        <v>7267095</v>
      </c>
      <c r="N161" s="81">
        <f t="shared" si="38"/>
        <v>0.46583942307692305</v>
      </c>
      <c r="O161" s="5"/>
      <c r="P161" s="5"/>
      <c r="Q161" s="5"/>
      <c r="R161" s="82">
        <f t="shared" si="39"/>
        <v>15600000</v>
      </c>
      <c r="S161" s="113">
        <f t="shared" si="41"/>
        <v>2.1466624559056955</v>
      </c>
      <c r="T161" s="82">
        <f t="shared" si="42"/>
        <v>8332905</v>
      </c>
    </row>
    <row r="162" spans="1:20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0"/>
        <v>0</v>
      </c>
      <c r="G162" s="5"/>
      <c r="H162" s="5">
        <v>1765000</v>
      </c>
      <c r="I162" s="5"/>
      <c r="J162" s="6">
        <f t="shared" si="36"/>
        <v>0</v>
      </c>
      <c r="K162" s="5"/>
      <c r="L162" s="5">
        <v>0</v>
      </c>
      <c r="M162" s="5">
        <v>3833124</v>
      </c>
      <c r="N162" s="83" t="e">
        <f t="shared" si="38"/>
        <v>#DIV/0!</v>
      </c>
      <c r="O162" s="5"/>
      <c r="P162" s="5"/>
      <c r="Q162" s="5"/>
      <c r="R162" s="84">
        <f t="shared" si="39"/>
        <v>0</v>
      </c>
      <c r="S162" s="113">
        <f t="shared" si="41"/>
        <v>0</v>
      </c>
      <c r="T162" s="82">
        <f t="shared" si="42"/>
        <v>-3833124</v>
      </c>
    </row>
    <row r="163" spans="1:20" ht="15.75" hidden="1">
      <c r="A163" s="61" t="s">
        <v>138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8"/>
        <v>#DIV/0!</v>
      </c>
      <c r="O163" s="16"/>
      <c r="P163" s="16"/>
      <c r="Q163" s="16"/>
      <c r="R163" s="84">
        <f t="shared" si="39"/>
        <v>0</v>
      </c>
      <c r="S163" s="113" t="e">
        <f t="shared" si="41"/>
        <v>#DIV/0!</v>
      </c>
      <c r="T163" s="84">
        <f t="shared" si="42"/>
        <v>0</v>
      </c>
    </row>
    <row r="164" spans="1:21" ht="18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1250000</v>
      </c>
      <c r="M164" s="16">
        <f>M165</f>
        <v>717084</v>
      </c>
      <c r="N164" s="85">
        <f t="shared" si="38"/>
        <v>0.5736672</v>
      </c>
      <c r="O164" s="16">
        <f>O165+O166</f>
        <v>0</v>
      </c>
      <c r="P164" s="16">
        <f>P165+P166</f>
        <v>0</v>
      </c>
      <c r="Q164" s="16"/>
      <c r="R164" s="86">
        <f t="shared" si="39"/>
        <v>1250000</v>
      </c>
      <c r="S164" s="114">
        <f t="shared" si="41"/>
        <v>1.7431709534726754</v>
      </c>
      <c r="T164" s="86">
        <f t="shared" si="42"/>
        <v>532916</v>
      </c>
      <c r="U164" s="102"/>
    </row>
    <row r="165" spans="1:20" ht="15.75">
      <c r="A165" s="10" t="s">
        <v>166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1250000</v>
      </c>
      <c r="M165" s="5">
        <v>717084</v>
      </c>
      <c r="N165" s="81">
        <f t="shared" si="38"/>
        <v>0.5736672</v>
      </c>
      <c r="O165" s="5"/>
      <c r="P165" s="5"/>
      <c r="Q165" s="5"/>
      <c r="R165" s="82">
        <f t="shared" si="39"/>
        <v>1250000</v>
      </c>
      <c r="S165" s="113">
        <f t="shared" si="41"/>
        <v>1.7431709534726754</v>
      </c>
      <c r="T165" s="82">
        <f>R165-M165</f>
        <v>532916</v>
      </c>
    </row>
    <row r="166" spans="1:20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8"/>
        <v>0.94427</v>
      </c>
      <c r="O166" s="5"/>
      <c r="P166" s="5"/>
      <c r="Q166" s="5"/>
      <c r="R166" s="84">
        <f t="shared" si="39"/>
        <v>800000</v>
      </c>
      <c r="S166" s="113">
        <f t="shared" si="41"/>
        <v>1.0590191364757962</v>
      </c>
      <c r="T166" s="82">
        <f>R166-M166</f>
        <v>44584</v>
      </c>
    </row>
    <row r="167" spans="1:20" ht="1.5" customHeight="1" hidden="1">
      <c r="A167" s="22" t="s">
        <v>79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8"/>
        <v>#DIV/0!</v>
      </c>
      <c r="O167" s="12"/>
      <c r="P167" s="12"/>
      <c r="Q167" s="12"/>
      <c r="R167" s="84">
        <f t="shared" si="39"/>
        <v>0</v>
      </c>
      <c r="S167" s="113" t="e">
        <f t="shared" si="41"/>
        <v>#DIV/0!</v>
      </c>
      <c r="T167" s="84">
        <f t="shared" si="42"/>
        <v>0</v>
      </c>
    </row>
    <row r="168" spans="1:20" ht="15.75" hidden="1">
      <c r="A168" s="20" t="s">
        <v>141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4" ref="K168:Q168">K169</f>
        <v>0</v>
      </c>
      <c r="L168" s="16">
        <f t="shared" si="44"/>
        <v>0</v>
      </c>
      <c r="M168" s="16">
        <f t="shared" si="44"/>
        <v>0</v>
      </c>
      <c r="N168" s="83" t="e">
        <f t="shared" si="38"/>
        <v>#DIV/0!</v>
      </c>
      <c r="O168" s="16">
        <f t="shared" si="44"/>
        <v>0</v>
      </c>
      <c r="P168" s="16">
        <f t="shared" si="44"/>
        <v>0</v>
      </c>
      <c r="Q168" s="16">
        <f t="shared" si="44"/>
        <v>0</v>
      </c>
      <c r="R168" s="84">
        <f t="shared" si="39"/>
        <v>0</v>
      </c>
      <c r="S168" s="113" t="e">
        <f t="shared" si="41"/>
        <v>#DIV/0!</v>
      </c>
      <c r="T168" s="86">
        <f t="shared" si="42"/>
        <v>0</v>
      </c>
    </row>
    <row r="169" spans="1:20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8"/>
        <v>#DIV/0!</v>
      </c>
      <c r="O169" s="5"/>
      <c r="P169" s="5"/>
      <c r="Q169" s="5"/>
      <c r="R169" s="84">
        <f t="shared" si="39"/>
        <v>0</v>
      </c>
      <c r="S169" s="113" t="e">
        <f t="shared" si="41"/>
        <v>#DIV/0!</v>
      </c>
      <c r="T169" s="82">
        <f t="shared" si="42"/>
        <v>0</v>
      </c>
    </row>
    <row r="170" spans="1:20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5" ref="D170:D175">C170/B170</f>
        <v>0.871715272099573</v>
      </c>
      <c r="E170" s="16">
        <f>E171</f>
        <v>0</v>
      </c>
      <c r="F170" s="21">
        <f aca="true" t="shared" si="46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7" ref="J170:J183">I170/H170</f>
        <v>0.7397519096870141</v>
      </c>
      <c r="K170" s="16">
        <f>K171</f>
        <v>0</v>
      </c>
      <c r="L170" s="16">
        <f aca="true" t="shared" si="48" ref="L170:Q170">L171+L173</f>
        <v>2300000</v>
      </c>
      <c r="M170" s="16">
        <f t="shared" si="48"/>
        <v>1020608</v>
      </c>
      <c r="N170" s="85">
        <f t="shared" si="38"/>
        <v>0.4437426086956522</v>
      </c>
      <c r="O170" s="16">
        <f t="shared" si="48"/>
        <v>-213000</v>
      </c>
      <c r="P170" s="16">
        <f t="shared" si="48"/>
        <v>0</v>
      </c>
      <c r="Q170" s="16">
        <f t="shared" si="48"/>
        <v>0</v>
      </c>
      <c r="R170" s="86">
        <f t="shared" si="39"/>
        <v>2087000</v>
      </c>
      <c r="S170" s="114">
        <f t="shared" si="41"/>
        <v>2.044859534708723</v>
      </c>
      <c r="T170" s="86">
        <f t="shared" si="42"/>
        <v>1066392</v>
      </c>
    </row>
    <row r="171" spans="1:20" ht="15.75">
      <c r="A171" s="10" t="s">
        <v>167</v>
      </c>
      <c r="B171" s="5">
        <v>1100700</v>
      </c>
      <c r="C171" s="5">
        <v>959497</v>
      </c>
      <c r="D171" s="6">
        <f t="shared" si="45"/>
        <v>0.871715272099573</v>
      </c>
      <c r="E171" s="5"/>
      <c r="F171" s="6">
        <f t="shared" si="46"/>
        <v>0.871715272099573</v>
      </c>
      <c r="G171" s="5"/>
      <c r="H171" s="5">
        <v>1479300</v>
      </c>
      <c r="I171" s="5">
        <v>1094315</v>
      </c>
      <c r="J171" s="6">
        <f t="shared" si="47"/>
        <v>0.7397519096870141</v>
      </c>
      <c r="K171" s="5"/>
      <c r="L171" s="5">
        <v>1800000</v>
      </c>
      <c r="M171" s="5">
        <v>801251</v>
      </c>
      <c r="N171" s="81">
        <f t="shared" si="38"/>
        <v>0.4451394444444444</v>
      </c>
      <c r="O171" s="5"/>
      <c r="P171" s="5"/>
      <c r="Q171" s="5"/>
      <c r="R171" s="82">
        <f t="shared" si="39"/>
        <v>1800000</v>
      </c>
      <c r="S171" s="113">
        <f t="shared" si="41"/>
        <v>2.246487055866389</v>
      </c>
      <c r="T171" s="82">
        <f t="shared" si="42"/>
        <v>998749</v>
      </c>
    </row>
    <row r="172" spans="1:20" ht="0.75" customHeight="1">
      <c r="A172" s="10" t="s">
        <v>65</v>
      </c>
      <c r="B172" s="5" t="e">
        <f>#REF!+A172</f>
        <v>#REF!</v>
      </c>
      <c r="C172" s="5"/>
      <c r="D172" s="14" t="e">
        <f t="shared" si="45"/>
        <v>#REF!</v>
      </c>
      <c r="E172" s="5"/>
      <c r="F172" s="14" t="e">
        <f t="shared" si="46"/>
        <v>#REF!</v>
      </c>
      <c r="G172" s="5"/>
      <c r="H172" s="5" t="e">
        <f>B172+E172</f>
        <v>#REF!</v>
      </c>
      <c r="I172" s="5"/>
      <c r="J172" s="14" t="e">
        <f t="shared" si="47"/>
        <v>#REF!</v>
      </c>
      <c r="K172" s="5"/>
      <c r="L172" s="12"/>
      <c r="M172" s="12"/>
      <c r="N172" s="81" t="e">
        <f t="shared" si="38"/>
        <v>#DIV/0!</v>
      </c>
      <c r="O172" s="12"/>
      <c r="P172" s="12"/>
      <c r="Q172" s="12"/>
      <c r="R172" s="82">
        <f t="shared" si="39"/>
        <v>0</v>
      </c>
      <c r="S172" s="113" t="e">
        <f t="shared" si="41"/>
        <v>#DIV/0!</v>
      </c>
      <c r="T172" s="82">
        <f t="shared" si="42"/>
        <v>0</v>
      </c>
    </row>
    <row r="173" spans="1:20" ht="15.75">
      <c r="A173" s="10" t="s">
        <v>138</v>
      </c>
      <c r="B173" s="5" t="e">
        <f>#REF!+A173</f>
        <v>#REF!</v>
      </c>
      <c r="C173" s="5"/>
      <c r="D173" s="14" t="e">
        <f t="shared" si="45"/>
        <v>#REF!</v>
      </c>
      <c r="E173" s="5"/>
      <c r="F173" s="14" t="e">
        <f t="shared" si="46"/>
        <v>#REF!</v>
      </c>
      <c r="G173" s="5"/>
      <c r="H173" s="5" t="e">
        <f>B173+E173</f>
        <v>#REF!</v>
      </c>
      <c r="I173" s="5"/>
      <c r="J173" s="14" t="e">
        <f t="shared" si="47"/>
        <v>#REF!</v>
      </c>
      <c r="K173" s="5"/>
      <c r="L173" s="5">
        <v>500000</v>
      </c>
      <c r="M173" s="5">
        <v>219357</v>
      </c>
      <c r="N173" s="81">
        <f t="shared" si="38"/>
        <v>0.438714</v>
      </c>
      <c r="O173" s="5">
        <v>-213000</v>
      </c>
      <c r="P173" s="5"/>
      <c r="Q173" s="12"/>
      <c r="R173" s="82">
        <f t="shared" si="39"/>
        <v>287000</v>
      </c>
      <c r="S173" s="113">
        <f t="shared" si="41"/>
        <v>1.3083694616538337</v>
      </c>
      <c r="T173" s="82">
        <f t="shared" si="42"/>
        <v>67643</v>
      </c>
    </row>
    <row r="174" spans="1:20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5"/>
        <v>0.9907759963353183</v>
      </c>
      <c r="E174" s="16">
        <f>E175+E176+E177+E178+E181+E182+E184</f>
        <v>0</v>
      </c>
      <c r="F174" s="21">
        <f t="shared" si="46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7"/>
        <v>0.9058919191919191</v>
      </c>
      <c r="K174" s="16">
        <f>K175+K176+K178+K181+K182</f>
        <v>0</v>
      </c>
      <c r="L174" s="16">
        <f>L175+L176+L178+L181+L182</f>
        <v>26175000</v>
      </c>
      <c r="M174" s="16">
        <f>M175+M176+M178+M181+M182</f>
        <v>13575459</v>
      </c>
      <c r="N174" s="85">
        <f t="shared" si="38"/>
        <v>0.5186421776504297</v>
      </c>
      <c r="O174" s="16">
        <f>O175+O176+O178+O181+O182</f>
        <v>0</v>
      </c>
      <c r="P174" s="16">
        <f>P181+P175+P176+P182+P178</f>
        <v>0</v>
      </c>
      <c r="Q174" s="16">
        <f>Q181+Q175+Q176+Q182+Q178</f>
        <v>0</v>
      </c>
      <c r="R174" s="86">
        <f t="shared" si="39"/>
        <v>26175000</v>
      </c>
      <c r="S174" s="114">
        <f t="shared" si="41"/>
        <v>1.9281116019723532</v>
      </c>
      <c r="T174" s="86">
        <f t="shared" si="42"/>
        <v>12599541</v>
      </c>
    </row>
    <row r="175" spans="1:20" ht="15.75">
      <c r="A175" s="23" t="s">
        <v>29</v>
      </c>
      <c r="B175" s="5">
        <v>45000</v>
      </c>
      <c r="C175" s="5"/>
      <c r="D175" s="6">
        <f t="shared" si="45"/>
        <v>0</v>
      </c>
      <c r="E175" s="5"/>
      <c r="F175" s="6">
        <f t="shared" si="46"/>
        <v>0</v>
      </c>
      <c r="G175" s="5"/>
      <c r="H175" s="5">
        <f>28000+4000</f>
        <v>32000</v>
      </c>
      <c r="I175" s="5"/>
      <c r="J175" s="6">
        <f t="shared" si="47"/>
        <v>0</v>
      </c>
      <c r="K175" s="5"/>
      <c r="L175" s="5"/>
      <c r="M175" s="5"/>
      <c r="N175" s="81"/>
      <c r="O175" s="5"/>
      <c r="P175" s="5"/>
      <c r="Q175" s="5"/>
      <c r="R175" s="82">
        <f t="shared" si="39"/>
        <v>0</v>
      </c>
      <c r="S175" s="113"/>
      <c r="T175" s="82">
        <f t="shared" si="42"/>
        <v>0</v>
      </c>
    </row>
    <row r="176" spans="1:20" ht="15.75">
      <c r="A176" s="23" t="s">
        <v>121</v>
      </c>
      <c r="B176" s="5">
        <v>30000</v>
      </c>
      <c r="C176" s="5"/>
      <c r="D176" s="6"/>
      <c r="E176" s="5"/>
      <c r="F176" s="6">
        <f t="shared" si="46"/>
        <v>0</v>
      </c>
      <c r="G176" s="5"/>
      <c r="H176" s="5">
        <v>30000</v>
      </c>
      <c r="I176" s="5"/>
      <c r="J176" s="6">
        <f t="shared" si="47"/>
        <v>0</v>
      </c>
      <c r="K176" s="5"/>
      <c r="L176" s="5"/>
      <c r="M176" s="5"/>
      <c r="N176" s="81"/>
      <c r="O176" s="5"/>
      <c r="P176" s="5"/>
      <c r="Q176" s="5"/>
      <c r="R176" s="82">
        <f t="shared" si="39"/>
        <v>0</v>
      </c>
      <c r="S176" s="113"/>
      <c r="T176" s="82">
        <f t="shared" si="42"/>
        <v>0</v>
      </c>
    </row>
    <row r="177" spans="1:20" ht="15.75" hidden="1">
      <c r="A177" s="23" t="s">
        <v>76</v>
      </c>
      <c r="B177" s="5"/>
      <c r="C177" s="5"/>
      <c r="D177" s="6" t="e">
        <f aca="true" t="shared" si="49" ref="D177:D183">C177/B177</f>
        <v>#DIV/0!</v>
      </c>
      <c r="E177" s="5"/>
      <c r="F177" s="6" t="e">
        <f t="shared" si="46"/>
        <v>#DIV/0!</v>
      </c>
      <c r="G177" s="5"/>
      <c r="H177" s="5"/>
      <c r="I177" s="5"/>
      <c r="J177" s="6" t="e">
        <f t="shared" si="47"/>
        <v>#DIV/0!</v>
      </c>
      <c r="K177" s="5"/>
      <c r="L177" s="5"/>
      <c r="M177" s="5"/>
      <c r="N177" s="81" t="e">
        <f t="shared" si="38"/>
        <v>#DIV/0!</v>
      </c>
      <c r="O177" s="5"/>
      <c r="P177" s="5"/>
      <c r="Q177" s="5"/>
      <c r="R177" s="82">
        <f t="shared" si="39"/>
        <v>0</v>
      </c>
      <c r="S177" s="113" t="e">
        <f t="shared" si="41"/>
        <v>#DIV/0!</v>
      </c>
      <c r="T177" s="82">
        <f t="shared" si="42"/>
        <v>0</v>
      </c>
    </row>
    <row r="178" spans="1:20" ht="15.75">
      <c r="A178" s="23" t="s">
        <v>30</v>
      </c>
      <c r="B178" s="5">
        <v>20000</v>
      </c>
      <c r="C178" s="5"/>
      <c r="D178" s="6">
        <f t="shared" si="49"/>
        <v>0</v>
      </c>
      <c r="E178" s="5"/>
      <c r="F178" s="6">
        <f t="shared" si="46"/>
        <v>0</v>
      </c>
      <c r="G178" s="5"/>
      <c r="H178" s="5">
        <v>10000</v>
      </c>
      <c r="I178" s="5"/>
      <c r="J178" s="6">
        <f t="shared" si="47"/>
        <v>0</v>
      </c>
      <c r="K178" s="5"/>
      <c r="L178" s="5">
        <v>125000</v>
      </c>
      <c r="M178" s="5">
        <v>42104</v>
      </c>
      <c r="N178" s="81">
        <f t="shared" si="38"/>
        <v>0.336832</v>
      </c>
      <c r="O178" s="5"/>
      <c r="P178" s="5"/>
      <c r="Q178" s="5"/>
      <c r="R178" s="82">
        <f t="shared" si="39"/>
        <v>125000</v>
      </c>
      <c r="S178" s="113">
        <f t="shared" si="41"/>
        <v>2.968839065171955</v>
      </c>
      <c r="T178" s="82">
        <f t="shared" si="42"/>
        <v>82896</v>
      </c>
    </row>
    <row r="179" spans="1:20" ht="0.75" customHeight="1">
      <c r="A179" s="23" t="s">
        <v>31</v>
      </c>
      <c r="B179" s="5"/>
      <c r="C179" s="5"/>
      <c r="D179" s="14" t="e">
        <f t="shared" si="49"/>
        <v>#DIV/0!</v>
      </c>
      <c r="E179" s="5"/>
      <c r="F179" s="6" t="e">
        <f t="shared" si="46"/>
        <v>#DIV/0!</v>
      </c>
      <c r="G179" s="5"/>
      <c r="H179" s="5"/>
      <c r="I179" s="5"/>
      <c r="J179" s="6" t="e">
        <f t="shared" si="47"/>
        <v>#DIV/0!</v>
      </c>
      <c r="K179" s="5"/>
      <c r="L179" s="5"/>
      <c r="M179" s="5"/>
      <c r="N179" s="81" t="e">
        <f t="shared" si="38"/>
        <v>#DIV/0!</v>
      </c>
      <c r="O179" s="5"/>
      <c r="P179" s="5"/>
      <c r="Q179" s="5"/>
      <c r="R179" s="82">
        <f t="shared" si="39"/>
        <v>0</v>
      </c>
      <c r="S179" s="113" t="e">
        <f t="shared" si="41"/>
        <v>#DIV/0!</v>
      </c>
      <c r="T179" s="82">
        <f t="shared" si="42"/>
        <v>0</v>
      </c>
    </row>
    <row r="180" spans="1:20" ht="15.75" hidden="1">
      <c r="A180" s="23" t="s">
        <v>35</v>
      </c>
      <c r="B180" s="5" t="e">
        <v>#REF!</v>
      </c>
      <c r="C180" s="5"/>
      <c r="D180" s="14" t="e">
        <f t="shared" si="49"/>
        <v>#REF!</v>
      </c>
      <c r="E180" s="5"/>
      <c r="F180" s="6" t="e">
        <f t="shared" si="46"/>
        <v>#REF!</v>
      </c>
      <c r="G180" s="5"/>
      <c r="H180" s="5"/>
      <c r="I180" s="5"/>
      <c r="J180" s="6" t="e">
        <f t="shared" si="47"/>
        <v>#DIV/0!</v>
      </c>
      <c r="K180" s="5"/>
      <c r="L180" s="5"/>
      <c r="M180" s="5"/>
      <c r="N180" s="81" t="e">
        <f t="shared" si="38"/>
        <v>#DIV/0!</v>
      </c>
      <c r="O180" s="5"/>
      <c r="P180" s="5"/>
      <c r="Q180" s="5"/>
      <c r="R180" s="82">
        <f t="shared" si="39"/>
        <v>0</v>
      </c>
      <c r="S180" s="113" t="e">
        <f t="shared" si="41"/>
        <v>#DIV/0!</v>
      </c>
      <c r="T180" s="82">
        <f t="shared" si="42"/>
        <v>0</v>
      </c>
    </row>
    <row r="181" spans="1:20" ht="29.25">
      <c r="A181" s="24" t="s">
        <v>80</v>
      </c>
      <c r="B181" s="5">
        <v>10780000</v>
      </c>
      <c r="C181" s="5">
        <v>10814320</v>
      </c>
      <c r="D181" s="6">
        <f t="shared" si="49"/>
        <v>1.0031836734693877</v>
      </c>
      <c r="E181" s="5"/>
      <c r="F181" s="6">
        <f t="shared" si="46"/>
        <v>1.0031836734693877</v>
      </c>
      <c r="G181" s="5"/>
      <c r="H181" s="5">
        <v>13765000</v>
      </c>
      <c r="I181" s="5">
        <v>12555662</v>
      </c>
      <c r="J181" s="6">
        <f t="shared" si="47"/>
        <v>0.9121439883763167</v>
      </c>
      <c r="K181" s="5"/>
      <c r="L181" s="5">
        <v>26000000</v>
      </c>
      <c r="M181" s="5">
        <v>13513355</v>
      </c>
      <c r="N181" s="81">
        <f t="shared" si="38"/>
        <v>0.519744423076923</v>
      </c>
      <c r="O181" s="5"/>
      <c r="P181" s="5"/>
      <c r="Q181" s="5"/>
      <c r="R181" s="82">
        <f t="shared" si="39"/>
        <v>26000000</v>
      </c>
      <c r="S181" s="113">
        <f t="shared" si="41"/>
        <v>1.9240225687847319</v>
      </c>
      <c r="T181" s="82">
        <f t="shared" si="42"/>
        <v>12486645</v>
      </c>
    </row>
    <row r="182" spans="1:20" ht="14.25" customHeight="1">
      <c r="A182" s="23" t="s">
        <v>48</v>
      </c>
      <c r="B182" s="5">
        <v>40000</v>
      </c>
      <c r="C182" s="5"/>
      <c r="D182" s="6">
        <f t="shared" si="49"/>
        <v>0</v>
      </c>
      <c r="E182" s="5"/>
      <c r="F182" s="6">
        <f t="shared" si="46"/>
        <v>0</v>
      </c>
      <c r="G182" s="5"/>
      <c r="H182" s="5">
        <f>23000</f>
        <v>23000</v>
      </c>
      <c r="I182" s="5"/>
      <c r="J182" s="6">
        <f t="shared" si="47"/>
        <v>0</v>
      </c>
      <c r="K182" s="5"/>
      <c r="L182" s="5">
        <v>50000</v>
      </c>
      <c r="M182" s="5">
        <v>20000</v>
      </c>
      <c r="N182" s="81">
        <f t="shared" si="38"/>
        <v>0.4</v>
      </c>
      <c r="O182" s="5"/>
      <c r="P182" s="5"/>
      <c r="Q182" s="5"/>
      <c r="R182" s="82">
        <f t="shared" si="39"/>
        <v>50000</v>
      </c>
      <c r="S182" s="113">
        <f t="shared" si="41"/>
        <v>2.5</v>
      </c>
      <c r="T182" s="82">
        <f t="shared" si="42"/>
        <v>30000</v>
      </c>
    </row>
    <row r="183" spans="1:20" ht="15.75" hidden="1">
      <c r="A183" s="17" t="s">
        <v>4</v>
      </c>
      <c r="B183" s="16" t="e">
        <v>#REF!</v>
      </c>
      <c r="C183" s="16"/>
      <c r="D183" s="6" t="e">
        <f t="shared" si="49"/>
        <v>#REF!</v>
      </c>
      <c r="E183" s="5"/>
      <c r="F183" s="6" t="e">
        <f t="shared" si="46"/>
        <v>#REF!</v>
      </c>
      <c r="G183" s="5"/>
      <c r="H183" s="5" t="e">
        <f>B183+G183</f>
        <v>#REF!</v>
      </c>
      <c r="I183" s="5"/>
      <c r="J183" s="14" t="e">
        <f t="shared" si="47"/>
        <v>#REF!</v>
      </c>
      <c r="K183" s="5"/>
      <c r="L183" s="12"/>
      <c r="M183" s="12"/>
      <c r="N183" s="83" t="e">
        <f t="shared" si="38"/>
        <v>#DIV/0!</v>
      </c>
      <c r="O183" s="12"/>
      <c r="P183" s="12"/>
      <c r="Q183" s="12"/>
      <c r="R183" s="84">
        <f t="shared" si="39"/>
        <v>0</v>
      </c>
      <c r="S183" s="113" t="e">
        <f t="shared" si="41"/>
        <v>#DIV/0!</v>
      </c>
      <c r="T183" s="84">
        <f t="shared" si="42"/>
        <v>0</v>
      </c>
    </row>
    <row r="184" spans="1:20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6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8"/>
        <v>#DIV/0!</v>
      </c>
      <c r="O184" s="12"/>
      <c r="P184" s="16"/>
      <c r="Q184" s="16"/>
      <c r="R184" s="84">
        <f t="shared" si="39"/>
        <v>0</v>
      </c>
      <c r="S184" s="113" t="e">
        <f t="shared" si="41"/>
        <v>#DIV/0!</v>
      </c>
      <c r="T184" s="84">
        <f t="shared" si="42"/>
        <v>0</v>
      </c>
    </row>
    <row r="185" spans="1:20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6"/>
        <v>#REF!</v>
      </c>
      <c r="G185" s="16"/>
      <c r="H185" s="16" t="e">
        <f>B185+E185</f>
        <v>#REF!</v>
      </c>
      <c r="I185" s="16"/>
      <c r="J185" s="21" t="e">
        <f aca="true" t="shared" si="50" ref="J185:J197">I185/H185</f>
        <v>#REF!</v>
      </c>
      <c r="K185" s="16"/>
      <c r="L185" s="16">
        <v>-42359</v>
      </c>
      <c r="M185" s="16">
        <v>-45756</v>
      </c>
      <c r="N185" s="85">
        <f>M185/L185</f>
        <v>1.0801954720366391</v>
      </c>
      <c r="O185" s="16">
        <v>-3397</v>
      </c>
      <c r="P185" s="16"/>
      <c r="Q185" s="16"/>
      <c r="R185" s="86">
        <f t="shared" si="39"/>
        <v>-45756</v>
      </c>
      <c r="S185" s="114">
        <f t="shared" si="41"/>
        <v>1</v>
      </c>
      <c r="T185" s="86">
        <f t="shared" si="42"/>
        <v>0</v>
      </c>
    </row>
    <row r="186" spans="1:20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6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0"/>
        <v>0.6764585216697687</v>
      </c>
      <c r="K186" s="12">
        <f>K188+K201</f>
        <v>0</v>
      </c>
      <c r="L186" s="12">
        <f>L188+L201+L203</f>
        <v>27618080</v>
      </c>
      <c r="M186" s="12">
        <f>M188+M201+M203</f>
        <v>14729226</v>
      </c>
      <c r="N186" s="83">
        <f t="shared" si="38"/>
        <v>0.5333182465978809</v>
      </c>
      <c r="O186" s="12">
        <f>O188+O201+O203</f>
        <v>725739</v>
      </c>
      <c r="P186" s="12">
        <f>P188+P199+P200+P201+P203</f>
        <v>0</v>
      </c>
      <c r="Q186" s="12">
        <f>Q188+Q199+Q200+Q201+Q203</f>
        <v>0</v>
      </c>
      <c r="R186" s="84">
        <f t="shared" si="39"/>
        <v>28343819</v>
      </c>
      <c r="S186" s="115">
        <f t="shared" si="41"/>
        <v>1.9243250799464955</v>
      </c>
      <c r="T186" s="84">
        <f t="shared" si="42"/>
        <v>13614593</v>
      </c>
    </row>
    <row r="187" spans="1:20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6"/>
        <v>#REF!</v>
      </c>
      <c r="G187" s="5"/>
      <c r="H187" s="5" t="e">
        <f>B187+E187</f>
        <v>#REF!</v>
      </c>
      <c r="I187" s="5"/>
      <c r="J187" s="14" t="e">
        <f t="shared" si="50"/>
        <v>#REF!</v>
      </c>
      <c r="K187" s="5"/>
      <c r="L187" s="12" t="e">
        <f>H187+K187</f>
        <v>#REF!</v>
      </c>
      <c r="M187" s="12"/>
      <c r="N187" s="83" t="e">
        <f t="shared" si="38"/>
        <v>#REF!</v>
      </c>
      <c r="O187" s="12"/>
      <c r="P187" s="12"/>
      <c r="Q187" s="12"/>
      <c r="R187" s="84" t="e">
        <f t="shared" si="39"/>
        <v>#REF!</v>
      </c>
      <c r="S187" s="113" t="e">
        <f t="shared" si="41"/>
        <v>#REF!</v>
      </c>
      <c r="T187" s="84" t="e">
        <f t="shared" si="42"/>
        <v>#REF!</v>
      </c>
    </row>
    <row r="188" spans="1:20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6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0"/>
        <v>0.61272392</v>
      </c>
      <c r="K188" s="16">
        <f aca="true" t="shared" si="51" ref="K188:Q188">K189+K190</f>
        <v>0</v>
      </c>
      <c r="L188" s="16">
        <f t="shared" si="51"/>
        <v>24810765</v>
      </c>
      <c r="M188" s="16">
        <f t="shared" si="51"/>
        <v>13446530</v>
      </c>
      <c r="N188" s="85">
        <f t="shared" si="38"/>
        <v>0.5419635388106735</v>
      </c>
      <c r="O188" s="16">
        <f>O189+O190</f>
        <v>735825</v>
      </c>
      <c r="P188" s="16">
        <f t="shared" si="51"/>
        <v>0</v>
      </c>
      <c r="Q188" s="16">
        <f t="shared" si="51"/>
        <v>0</v>
      </c>
      <c r="R188" s="86">
        <f t="shared" si="39"/>
        <v>25546590</v>
      </c>
      <c r="S188" s="114">
        <f t="shared" si="41"/>
        <v>1.8998648722012297</v>
      </c>
      <c r="T188" s="86">
        <f t="shared" si="42"/>
        <v>12100060</v>
      </c>
    </row>
    <row r="189" spans="1:20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6"/>
        <v>0.7861738775510204</v>
      </c>
      <c r="G189" s="5"/>
      <c r="H189" s="5">
        <v>5000000</v>
      </c>
      <c r="I189" s="5"/>
      <c r="J189" s="6">
        <f t="shared" si="50"/>
        <v>0</v>
      </c>
      <c r="K189" s="5"/>
      <c r="L189" s="5">
        <v>12810765</v>
      </c>
      <c r="M189" s="5">
        <v>6418049</v>
      </c>
      <c r="N189" s="81">
        <f t="shared" si="38"/>
        <v>0.5009887387677473</v>
      </c>
      <c r="O189" s="5"/>
      <c r="P189" s="5"/>
      <c r="Q189" s="5"/>
      <c r="R189" s="82">
        <f t="shared" si="39"/>
        <v>12810765</v>
      </c>
      <c r="S189" s="113">
        <f t="shared" si="41"/>
        <v>1.9960528503288149</v>
      </c>
      <c r="T189" s="82">
        <f t="shared" si="42"/>
        <v>6392716</v>
      </c>
    </row>
    <row r="190" spans="1:20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6"/>
        <v>0.5955053908355795</v>
      </c>
      <c r="G190" s="5"/>
      <c r="H190" s="5">
        <v>7500000</v>
      </c>
      <c r="I190" s="5"/>
      <c r="J190" s="6">
        <f t="shared" si="50"/>
        <v>0</v>
      </c>
      <c r="K190" s="5"/>
      <c r="L190" s="5">
        <v>12000000</v>
      </c>
      <c r="M190" s="5">
        <v>7028481</v>
      </c>
      <c r="N190" s="81">
        <f t="shared" si="38"/>
        <v>0.58570675</v>
      </c>
      <c r="O190" s="5">
        <v>735825</v>
      </c>
      <c r="P190" s="5"/>
      <c r="Q190" s="5"/>
      <c r="R190" s="82">
        <f t="shared" si="39"/>
        <v>12735825</v>
      </c>
      <c r="S190" s="113">
        <f t="shared" si="41"/>
        <v>1.8120309352760575</v>
      </c>
      <c r="T190" s="82">
        <f t="shared" si="42"/>
        <v>5707344</v>
      </c>
    </row>
    <row r="191" spans="1:20" ht="15.75" hidden="1">
      <c r="A191" s="26" t="s">
        <v>73</v>
      </c>
      <c r="B191" s="16">
        <v>0</v>
      </c>
      <c r="C191" s="16"/>
      <c r="D191" s="21"/>
      <c r="E191" s="16"/>
      <c r="F191" s="21" t="e">
        <f t="shared" si="46"/>
        <v>#DIV/0!</v>
      </c>
      <c r="G191" s="16"/>
      <c r="H191" s="16">
        <f>B191+G191</f>
        <v>0</v>
      </c>
      <c r="I191" s="16"/>
      <c r="J191" s="14" t="e">
        <f t="shared" si="50"/>
        <v>#DIV/0!</v>
      </c>
      <c r="K191" s="16"/>
      <c r="L191" s="12"/>
      <c r="M191" s="12"/>
      <c r="N191" s="83" t="e">
        <f t="shared" si="38"/>
        <v>#DIV/0!</v>
      </c>
      <c r="O191" s="12"/>
      <c r="P191" s="12"/>
      <c r="Q191" s="12"/>
      <c r="R191" s="84">
        <f t="shared" si="39"/>
        <v>0</v>
      </c>
      <c r="S191" s="113" t="e">
        <f t="shared" si="41"/>
        <v>#DIV/0!</v>
      </c>
      <c r="T191" s="84">
        <f t="shared" si="42"/>
        <v>0</v>
      </c>
    </row>
    <row r="192" spans="1:20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6"/>
        <v>#REF!</v>
      </c>
      <c r="G192" s="16"/>
      <c r="H192" s="16" t="e">
        <f>B192+E192</f>
        <v>#REF!</v>
      </c>
      <c r="I192" s="16"/>
      <c r="J192" s="14" t="e">
        <f t="shared" si="50"/>
        <v>#REF!</v>
      </c>
      <c r="K192" s="16"/>
      <c r="L192" s="12"/>
      <c r="M192" s="12"/>
      <c r="N192" s="83" t="e">
        <f t="shared" si="38"/>
        <v>#DIV/0!</v>
      </c>
      <c r="O192" s="12"/>
      <c r="P192" s="12"/>
      <c r="Q192" s="12"/>
      <c r="R192" s="84">
        <f t="shared" si="39"/>
        <v>0</v>
      </c>
      <c r="S192" s="113" t="e">
        <f t="shared" si="41"/>
        <v>#DIV/0!</v>
      </c>
      <c r="T192" s="84">
        <f t="shared" si="42"/>
        <v>0</v>
      </c>
    </row>
    <row r="193" spans="1:20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6"/>
        <v>#REF!</v>
      </c>
      <c r="G193" s="16"/>
      <c r="H193" s="16" t="e">
        <f>B193+E193</f>
        <v>#REF!</v>
      </c>
      <c r="I193" s="16"/>
      <c r="J193" s="14" t="e">
        <f t="shared" si="50"/>
        <v>#REF!</v>
      </c>
      <c r="K193" s="16"/>
      <c r="L193" s="12"/>
      <c r="M193" s="12"/>
      <c r="N193" s="83" t="e">
        <f t="shared" si="38"/>
        <v>#DIV/0!</v>
      </c>
      <c r="O193" s="12"/>
      <c r="P193" s="12"/>
      <c r="Q193" s="12"/>
      <c r="R193" s="84">
        <f t="shared" si="39"/>
        <v>0</v>
      </c>
      <c r="S193" s="113" t="e">
        <f t="shared" si="41"/>
        <v>#DIV/0!</v>
      </c>
      <c r="T193" s="84">
        <f t="shared" si="42"/>
        <v>0</v>
      </c>
    </row>
    <row r="194" spans="1:20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6"/>
        <v>#DIV/0!</v>
      </c>
      <c r="G194" s="16"/>
      <c r="H194" s="16">
        <f>B194+G194</f>
        <v>0</v>
      </c>
      <c r="I194" s="16"/>
      <c r="J194" s="14" t="e">
        <f t="shared" si="50"/>
        <v>#DIV/0!</v>
      </c>
      <c r="K194" s="16"/>
      <c r="L194" s="12"/>
      <c r="M194" s="12"/>
      <c r="N194" s="83" t="e">
        <f t="shared" si="38"/>
        <v>#DIV/0!</v>
      </c>
      <c r="O194" s="12"/>
      <c r="P194" s="12"/>
      <c r="Q194" s="12"/>
      <c r="R194" s="84">
        <f t="shared" si="39"/>
        <v>0</v>
      </c>
      <c r="S194" s="113" t="e">
        <f t="shared" si="41"/>
        <v>#DIV/0!</v>
      </c>
      <c r="T194" s="84">
        <f t="shared" si="42"/>
        <v>0</v>
      </c>
    </row>
    <row r="195" spans="1:20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6"/>
        <v>#REF!</v>
      </c>
      <c r="G195" s="16"/>
      <c r="H195" s="16" t="e">
        <f>B195+E195</f>
        <v>#REF!</v>
      </c>
      <c r="I195" s="16"/>
      <c r="J195" s="14" t="e">
        <f t="shared" si="50"/>
        <v>#REF!</v>
      </c>
      <c r="K195" s="16"/>
      <c r="L195" s="12"/>
      <c r="M195" s="12"/>
      <c r="N195" s="83" t="e">
        <f t="shared" si="38"/>
        <v>#DIV/0!</v>
      </c>
      <c r="O195" s="12"/>
      <c r="P195" s="12"/>
      <c r="Q195" s="12"/>
      <c r="R195" s="84">
        <f t="shared" si="39"/>
        <v>0</v>
      </c>
      <c r="S195" s="113" t="e">
        <f t="shared" si="41"/>
        <v>#DIV/0!</v>
      </c>
      <c r="T195" s="84">
        <f t="shared" si="42"/>
        <v>0</v>
      </c>
    </row>
    <row r="196" spans="1:20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6"/>
        <v>#REF!</v>
      </c>
      <c r="G196" s="16"/>
      <c r="H196" s="16" t="e">
        <f>B196+E196</f>
        <v>#REF!</v>
      </c>
      <c r="I196" s="16"/>
      <c r="J196" s="14" t="e">
        <f t="shared" si="50"/>
        <v>#REF!</v>
      </c>
      <c r="K196" s="16"/>
      <c r="L196" s="12"/>
      <c r="M196" s="12"/>
      <c r="N196" s="83" t="e">
        <f t="shared" si="38"/>
        <v>#DIV/0!</v>
      </c>
      <c r="O196" s="12"/>
      <c r="P196" s="12"/>
      <c r="Q196" s="12"/>
      <c r="R196" s="84">
        <f t="shared" si="39"/>
        <v>0</v>
      </c>
      <c r="S196" s="113" t="e">
        <f t="shared" si="41"/>
        <v>#DIV/0!</v>
      </c>
      <c r="T196" s="84">
        <f t="shared" si="42"/>
        <v>0</v>
      </c>
    </row>
    <row r="197" spans="1:20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6"/>
        <v>#REF!</v>
      </c>
      <c r="G197" s="16"/>
      <c r="H197" s="16"/>
      <c r="I197" s="16"/>
      <c r="J197" s="14" t="e">
        <f t="shared" si="50"/>
        <v>#DIV/0!</v>
      </c>
      <c r="K197" s="16"/>
      <c r="L197" s="12"/>
      <c r="M197" s="12"/>
      <c r="N197" s="83" t="e">
        <f t="shared" si="38"/>
        <v>#DIV/0!</v>
      </c>
      <c r="O197" s="12"/>
      <c r="P197" s="12"/>
      <c r="Q197" s="12"/>
      <c r="R197" s="84">
        <f t="shared" si="39"/>
        <v>0</v>
      </c>
      <c r="S197" s="113" t="e">
        <f t="shared" si="41"/>
        <v>#DIV/0!</v>
      </c>
      <c r="T197" s="84">
        <f t="shared" si="42"/>
        <v>0</v>
      </c>
    </row>
    <row r="198" spans="1:20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/>
      <c r="M198" s="12"/>
      <c r="N198" s="83" t="e">
        <f t="shared" si="38"/>
        <v>#DIV/0!</v>
      </c>
      <c r="O198" s="12"/>
      <c r="P198" s="12"/>
      <c r="Q198" s="12"/>
      <c r="R198" s="84">
        <f t="shared" si="39"/>
        <v>0</v>
      </c>
      <c r="S198" s="113" t="e">
        <f t="shared" si="41"/>
        <v>#DIV/0!</v>
      </c>
      <c r="T198" s="84">
        <f t="shared" si="42"/>
        <v>0</v>
      </c>
    </row>
    <row r="199" spans="1:20" ht="15.75" hidden="1">
      <c r="A199" s="17" t="s">
        <v>140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/>
      <c r="M199" s="16"/>
      <c r="N199" s="83" t="e">
        <f t="shared" si="38"/>
        <v>#DIV/0!</v>
      </c>
      <c r="O199" s="16"/>
      <c r="P199" s="16"/>
      <c r="Q199" s="16"/>
      <c r="R199" s="84">
        <f t="shared" si="39"/>
        <v>0</v>
      </c>
      <c r="S199" s="113" t="e">
        <f t="shared" si="41"/>
        <v>#DIV/0!</v>
      </c>
      <c r="T199" s="84">
        <f t="shared" si="42"/>
        <v>0</v>
      </c>
    </row>
    <row r="200" spans="1:20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/>
      <c r="M200" s="16"/>
      <c r="N200" s="83" t="e">
        <f t="shared" si="38"/>
        <v>#DIV/0!</v>
      </c>
      <c r="O200" s="16"/>
      <c r="P200" s="16"/>
      <c r="Q200" s="16"/>
      <c r="R200" s="84">
        <f t="shared" si="39"/>
        <v>0</v>
      </c>
      <c r="S200" s="113" t="e">
        <f t="shared" si="41"/>
        <v>#DIV/0!</v>
      </c>
      <c r="T200" s="86">
        <f t="shared" si="42"/>
        <v>0</v>
      </c>
    </row>
    <row r="201" spans="1:20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2" ref="F201:F225">C201/B201</f>
        <v>0.9632992</v>
      </c>
      <c r="G201" s="16"/>
      <c r="H201" s="16">
        <v>2544000</v>
      </c>
      <c r="I201" s="16">
        <v>2517593</v>
      </c>
      <c r="J201" s="21">
        <f aca="true" t="shared" si="53" ref="J201:J213">I201/H201</f>
        <v>0.9896198899371069</v>
      </c>
      <c r="K201" s="16"/>
      <c r="L201" s="16">
        <v>2835000</v>
      </c>
      <c r="M201" s="16">
        <v>1320467</v>
      </c>
      <c r="N201" s="85">
        <f t="shared" si="38"/>
        <v>0.4657731922398589</v>
      </c>
      <c r="O201" s="16"/>
      <c r="P201" s="16"/>
      <c r="Q201" s="16"/>
      <c r="R201" s="86">
        <f t="shared" si="39"/>
        <v>2835000</v>
      </c>
      <c r="S201" s="114">
        <f t="shared" si="41"/>
        <v>2.1469677015783053</v>
      </c>
      <c r="T201" s="86">
        <f t="shared" si="42"/>
        <v>1514533</v>
      </c>
    </row>
    <row r="202" spans="1:20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2"/>
        <v>#DIV/0!</v>
      </c>
      <c r="G202" s="5"/>
      <c r="H202" s="5">
        <f>B202+E202</f>
        <v>0</v>
      </c>
      <c r="I202" s="5"/>
      <c r="J202" s="14" t="e">
        <f t="shared" si="53"/>
        <v>#DIV/0!</v>
      </c>
      <c r="K202" s="5"/>
      <c r="L202" s="12"/>
      <c r="M202" s="12"/>
      <c r="N202" s="85" t="e">
        <f t="shared" si="38"/>
        <v>#DIV/0!</v>
      </c>
      <c r="O202" s="12"/>
      <c r="P202" s="12"/>
      <c r="Q202" s="12"/>
      <c r="R202" s="86">
        <f t="shared" si="39"/>
        <v>0</v>
      </c>
      <c r="S202" s="114" t="e">
        <f t="shared" si="41"/>
        <v>#DIV/0!</v>
      </c>
      <c r="T202" s="84">
        <f t="shared" si="42"/>
        <v>0</v>
      </c>
    </row>
    <row r="203" spans="1:20" ht="15.75">
      <c r="A203" s="91" t="s">
        <v>32</v>
      </c>
      <c r="B203" s="86"/>
      <c r="C203" s="86"/>
      <c r="D203" s="85"/>
      <c r="E203" s="86"/>
      <c r="F203" s="85" t="e">
        <f t="shared" si="52"/>
        <v>#DIV/0!</v>
      </c>
      <c r="G203" s="86"/>
      <c r="H203" s="86">
        <f>B203+G203</f>
        <v>0</v>
      </c>
      <c r="I203" s="86"/>
      <c r="J203" s="85" t="e">
        <f t="shared" si="53"/>
        <v>#DIV/0!</v>
      </c>
      <c r="K203" s="86"/>
      <c r="L203" s="86">
        <v>-27685</v>
      </c>
      <c r="M203" s="86">
        <v>-37771</v>
      </c>
      <c r="N203" s="85">
        <f t="shared" si="38"/>
        <v>1.364312804767925</v>
      </c>
      <c r="O203" s="86">
        <v>-10086</v>
      </c>
      <c r="P203" s="86"/>
      <c r="Q203" s="86"/>
      <c r="R203" s="86">
        <f t="shared" si="39"/>
        <v>-37771</v>
      </c>
      <c r="S203" s="114">
        <f t="shared" si="41"/>
        <v>1</v>
      </c>
      <c r="T203" s="86">
        <f t="shared" si="42"/>
        <v>0</v>
      </c>
    </row>
    <row r="204" spans="1:20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4" ref="D204:D209">C204/B204</f>
        <v>0.9985776033057852</v>
      </c>
      <c r="E204" s="12">
        <f>E205</f>
        <v>0</v>
      </c>
      <c r="F204" s="14">
        <f t="shared" si="52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3"/>
        <v>0.8495818181818182</v>
      </c>
      <c r="K204" s="12">
        <f>K205</f>
        <v>0</v>
      </c>
      <c r="L204" s="12">
        <f aca="true" t="shared" si="55" ref="L204:Q204">L205+L207</f>
        <v>6500000</v>
      </c>
      <c r="M204" s="12">
        <f t="shared" si="55"/>
        <v>3268576</v>
      </c>
      <c r="N204" s="83">
        <f t="shared" si="38"/>
        <v>0.5028578461538461</v>
      </c>
      <c r="O204" s="12">
        <f>O205+O207</f>
        <v>0</v>
      </c>
      <c r="P204" s="12">
        <f t="shared" si="55"/>
        <v>0</v>
      </c>
      <c r="Q204" s="12">
        <f t="shared" si="55"/>
        <v>0</v>
      </c>
      <c r="R204" s="84">
        <f t="shared" si="39"/>
        <v>6500000</v>
      </c>
      <c r="S204" s="115">
        <f t="shared" si="41"/>
        <v>1.988633582330654</v>
      </c>
      <c r="T204" s="84">
        <f t="shared" si="42"/>
        <v>3231424</v>
      </c>
    </row>
    <row r="205" spans="1:20" ht="14.25" customHeight="1">
      <c r="A205" s="10" t="s">
        <v>3</v>
      </c>
      <c r="B205" s="5">
        <v>12100000</v>
      </c>
      <c r="C205" s="5">
        <v>12082789</v>
      </c>
      <c r="D205" s="6">
        <f t="shared" si="54"/>
        <v>0.9985776033057852</v>
      </c>
      <c r="E205" s="5"/>
      <c r="F205" s="6">
        <f t="shared" si="52"/>
        <v>0.9985776033057852</v>
      </c>
      <c r="G205" s="5"/>
      <c r="H205" s="5">
        <v>12100000</v>
      </c>
      <c r="I205" s="5">
        <v>10279940</v>
      </c>
      <c r="J205" s="6">
        <f t="shared" si="53"/>
        <v>0.8495818181818182</v>
      </c>
      <c r="K205" s="5"/>
      <c r="L205" s="5">
        <v>6500000</v>
      </c>
      <c r="M205" s="5">
        <v>3268576</v>
      </c>
      <c r="N205" s="81">
        <f t="shared" si="38"/>
        <v>0.5028578461538461</v>
      </c>
      <c r="O205" s="5"/>
      <c r="P205" s="5"/>
      <c r="Q205" s="5"/>
      <c r="R205" s="82">
        <f t="shared" si="39"/>
        <v>6500000</v>
      </c>
      <c r="S205" s="113">
        <f t="shared" si="41"/>
        <v>1.988633582330654</v>
      </c>
      <c r="T205" s="82">
        <f t="shared" si="42"/>
        <v>3231424</v>
      </c>
    </row>
    <row r="206" spans="1:20" ht="15.75" hidden="1">
      <c r="A206" s="10" t="s">
        <v>4</v>
      </c>
      <c r="B206" s="5" t="e">
        <f>#REF!+A206</f>
        <v>#REF!</v>
      </c>
      <c r="C206" s="5"/>
      <c r="D206" s="14" t="e">
        <f t="shared" si="54"/>
        <v>#REF!</v>
      </c>
      <c r="E206" s="5"/>
      <c r="F206" s="14" t="e">
        <f t="shared" si="52"/>
        <v>#REF!</v>
      </c>
      <c r="G206" s="5"/>
      <c r="H206" s="5" t="e">
        <f>B206+E206</f>
        <v>#REF!</v>
      </c>
      <c r="I206" s="5"/>
      <c r="J206" s="14" t="e">
        <f t="shared" si="53"/>
        <v>#REF!</v>
      </c>
      <c r="K206" s="5"/>
      <c r="L206" s="12" t="e">
        <f>H206+K206</f>
        <v>#REF!</v>
      </c>
      <c r="M206" s="12"/>
      <c r="N206" s="83" t="e">
        <f t="shared" si="38"/>
        <v>#REF!</v>
      </c>
      <c r="O206" s="12"/>
      <c r="P206" s="12"/>
      <c r="Q206" s="12"/>
      <c r="R206" s="84" t="e">
        <f t="shared" si="39"/>
        <v>#REF!</v>
      </c>
      <c r="S206" s="113" t="e">
        <f t="shared" si="41"/>
        <v>#REF!</v>
      </c>
      <c r="T206" s="82" t="e">
        <f t="shared" si="42"/>
        <v>#REF!</v>
      </c>
    </row>
    <row r="207" spans="1:20" ht="15.75">
      <c r="A207" s="91" t="s">
        <v>32</v>
      </c>
      <c r="B207" s="86" t="e">
        <f>#REF!+A207</f>
        <v>#REF!</v>
      </c>
      <c r="C207" s="86"/>
      <c r="D207" s="85" t="e">
        <f t="shared" si="54"/>
        <v>#REF!</v>
      </c>
      <c r="E207" s="86"/>
      <c r="F207" s="85" t="e">
        <f t="shared" si="52"/>
        <v>#REF!</v>
      </c>
      <c r="G207" s="86"/>
      <c r="H207" s="86" t="e">
        <f>B207+E207</f>
        <v>#REF!</v>
      </c>
      <c r="I207" s="86"/>
      <c r="J207" s="85" t="e">
        <f t="shared" si="53"/>
        <v>#REF!</v>
      </c>
      <c r="K207" s="86"/>
      <c r="L207" s="86"/>
      <c r="M207" s="86"/>
      <c r="N207" s="85"/>
      <c r="O207" s="86"/>
      <c r="P207" s="86"/>
      <c r="Q207" s="86"/>
      <c r="R207" s="86">
        <f t="shared" si="39"/>
        <v>0</v>
      </c>
      <c r="S207" s="114"/>
      <c r="T207" s="86">
        <f t="shared" si="42"/>
        <v>0</v>
      </c>
    </row>
    <row r="208" spans="1:20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4"/>
        <v>0.03165373791954492</v>
      </c>
      <c r="E208" s="12">
        <f>E209</f>
        <v>0</v>
      </c>
      <c r="F208" s="14">
        <f t="shared" si="52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3"/>
        <v>0.4356263250883392</v>
      </c>
      <c r="K208" s="12">
        <f aca="true" t="shared" si="56" ref="K208:Q208">K209</f>
        <v>0</v>
      </c>
      <c r="L208" s="12">
        <f t="shared" si="56"/>
        <v>1200000</v>
      </c>
      <c r="M208" s="12">
        <f t="shared" si="56"/>
        <v>624284</v>
      </c>
      <c r="N208" s="83">
        <f t="shared" si="38"/>
        <v>0.5202366666666667</v>
      </c>
      <c r="O208" s="12">
        <f t="shared" si="56"/>
        <v>0</v>
      </c>
      <c r="P208" s="12">
        <f t="shared" si="56"/>
        <v>0</v>
      </c>
      <c r="Q208" s="12">
        <f t="shared" si="56"/>
        <v>0</v>
      </c>
      <c r="R208" s="84">
        <f t="shared" si="39"/>
        <v>1200000</v>
      </c>
      <c r="S208" s="115">
        <f t="shared" si="41"/>
        <v>1.9222020746967727</v>
      </c>
      <c r="T208" s="84">
        <f t="shared" si="42"/>
        <v>575716</v>
      </c>
    </row>
    <row r="209" spans="1:20" ht="14.25" customHeight="1">
      <c r="A209" s="10" t="s">
        <v>3</v>
      </c>
      <c r="B209" s="5">
        <v>729898</v>
      </c>
      <c r="C209" s="5">
        <v>23104</v>
      </c>
      <c r="D209" s="6">
        <f t="shared" si="54"/>
        <v>0.03165373791954492</v>
      </c>
      <c r="E209" s="5"/>
      <c r="F209" s="6">
        <f t="shared" si="52"/>
        <v>0.03165373791954492</v>
      </c>
      <c r="G209" s="5"/>
      <c r="H209" s="5">
        <v>1132000</v>
      </c>
      <c r="I209" s="5">
        <v>493129</v>
      </c>
      <c r="J209" s="6">
        <f t="shared" si="53"/>
        <v>0.4356263250883392</v>
      </c>
      <c r="K209" s="5"/>
      <c r="L209" s="5">
        <v>1200000</v>
      </c>
      <c r="M209" s="5">
        <v>624284</v>
      </c>
      <c r="N209" s="81">
        <f t="shared" si="38"/>
        <v>0.5202366666666667</v>
      </c>
      <c r="O209" s="5"/>
      <c r="P209" s="5"/>
      <c r="Q209" s="5"/>
      <c r="R209" s="82">
        <f t="shared" si="39"/>
        <v>1200000</v>
      </c>
      <c r="S209" s="113">
        <f t="shared" si="41"/>
        <v>1.9222020746967727</v>
      </c>
      <c r="T209" s="82">
        <f t="shared" si="42"/>
        <v>575716</v>
      </c>
    </row>
    <row r="210" spans="1:20" ht="15.75" hidden="1">
      <c r="A210" s="25" t="s">
        <v>32</v>
      </c>
      <c r="B210" s="5"/>
      <c r="C210" s="5"/>
      <c r="D210" s="6"/>
      <c r="E210" s="5"/>
      <c r="F210" s="6" t="e">
        <f t="shared" si="52"/>
        <v>#DIV/0!</v>
      </c>
      <c r="G210" s="5"/>
      <c r="H210" s="5">
        <f>B210+G210</f>
        <v>0</v>
      </c>
      <c r="I210" s="5"/>
      <c r="J210" s="14" t="e">
        <f t="shared" si="53"/>
        <v>#DIV/0!</v>
      </c>
      <c r="K210" s="5"/>
      <c r="L210" s="12">
        <f>H210+K210</f>
        <v>0</v>
      </c>
      <c r="M210" s="12"/>
      <c r="N210" s="83" t="e">
        <f aca="true" t="shared" si="57" ref="N210:N225">M210/L210</f>
        <v>#DIV/0!</v>
      </c>
      <c r="O210" s="12"/>
      <c r="P210" s="12"/>
      <c r="Q210" s="12"/>
      <c r="R210" s="84">
        <f aca="true" t="shared" si="58" ref="R210:R224">L210+O210</f>
        <v>0</v>
      </c>
      <c r="S210" s="113" t="e">
        <f t="shared" si="41"/>
        <v>#DIV/0!</v>
      </c>
      <c r="T210" s="84">
        <f t="shared" si="42"/>
        <v>0</v>
      </c>
    </row>
    <row r="211" spans="1:20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2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3"/>
        <v>0.7461678169014084</v>
      </c>
      <c r="K211" s="12">
        <f>K212+K213+K214+K215</f>
        <v>0</v>
      </c>
      <c r="L211" s="12">
        <f aca="true" t="shared" si="59" ref="L211:Q211">L212+L213+L215+L224</f>
        <v>51126114</v>
      </c>
      <c r="M211" s="12">
        <f t="shared" si="59"/>
        <v>8510446</v>
      </c>
      <c r="N211" s="83">
        <f t="shared" si="57"/>
        <v>0.16645986432686827</v>
      </c>
      <c r="O211" s="12">
        <f>O212+O213+O215+O224</f>
        <v>0</v>
      </c>
      <c r="P211" s="12">
        <f t="shared" si="59"/>
        <v>0</v>
      </c>
      <c r="Q211" s="12">
        <f t="shared" si="59"/>
        <v>0</v>
      </c>
      <c r="R211" s="84">
        <f t="shared" si="58"/>
        <v>51126114</v>
      </c>
      <c r="S211" s="115">
        <f t="shared" si="41"/>
        <v>6.007454133426145</v>
      </c>
      <c r="T211" s="84">
        <f t="shared" si="42"/>
        <v>42615668</v>
      </c>
    </row>
    <row r="212" spans="1:20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2"/>
        <v>1</v>
      </c>
      <c r="G212" s="5"/>
      <c r="H212" s="5">
        <v>6350000</v>
      </c>
      <c r="I212" s="5">
        <v>5565804</v>
      </c>
      <c r="J212" s="6">
        <f t="shared" si="53"/>
        <v>0.8765045669291338</v>
      </c>
      <c r="K212" s="5"/>
      <c r="L212" s="5">
        <v>22000000</v>
      </c>
      <c r="M212" s="5">
        <v>9109841</v>
      </c>
      <c r="N212" s="81">
        <f t="shared" si="57"/>
        <v>0.41408368181818184</v>
      </c>
      <c r="O212" s="5"/>
      <c r="P212" s="5"/>
      <c r="Q212" s="5"/>
      <c r="R212" s="82">
        <f t="shared" si="58"/>
        <v>22000000</v>
      </c>
      <c r="S212" s="113">
        <f t="shared" si="41"/>
        <v>2.414970799161039</v>
      </c>
      <c r="T212" s="82">
        <f t="shared" si="42"/>
        <v>12890159</v>
      </c>
    </row>
    <row r="213" spans="1:20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2"/>
        <v>1</v>
      </c>
      <c r="G213" s="5"/>
      <c r="H213" s="5">
        <v>8450000</v>
      </c>
      <c r="I213" s="5">
        <v>7615000</v>
      </c>
      <c r="J213" s="6">
        <f t="shared" si="53"/>
        <v>0.9011834319526627</v>
      </c>
      <c r="K213" s="5"/>
      <c r="L213" s="5">
        <v>3857000</v>
      </c>
      <c r="M213" s="5">
        <v>1901689</v>
      </c>
      <c r="N213" s="81">
        <f t="shared" si="57"/>
        <v>0.4930487425460202</v>
      </c>
      <c r="O213" s="5"/>
      <c r="P213" s="5"/>
      <c r="Q213" s="5"/>
      <c r="R213" s="82">
        <f t="shared" si="58"/>
        <v>3857000</v>
      </c>
      <c r="S213" s="113">
        <f t="shared" si="41"/>
        <v>2.0281970395790268</v>
      </c>
      <c r="T213" s="82">
        <f t="shared" si="42"/>
        <v>1955311</v>
      </c>
    </row>
    <row r="214" spans="1:20" ht="0.75" customHeight="1">
      <c r="A214" s="10" t="s">
        <v>32</v>
      </c>
      <c r="B214" s="5"/>
      <c r="C214" s="5"/>
      <c r="D214" s="6"/>
      <c r="E214" s="5"/>
      <c r="F214" s="6" t="e">
        <f t="shared" si="52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7"/>
        <v>#DIV/0!</v>
      </c>
      <c r="O214" s="5"/>
      <c r="P214" s="5"/>
      <c r="Q214" s="5"/>
      <c r="R214" s="82">
        <f t="shared" si="58"/>
        <v>0</v>
      </c>
      <c r="S214" s="113" t="e">
        <f>R214/M214</f>
        <v>#DIV/0!</v>
      </c>
      <c r="T214" s="82">
        <f t="shared" si="42"/>
        <v>0</v>
      </c>
    </row>
    <row r="215" spans="1:20" ht="15.75">
      <c r="A215" s="10" t="s">
        <v>3</v>
      </c>
      <c r="B215" s="5">
        <v>8871354</v>
      </c>
      <c r="C215" s="5">
        <v>1671809</v>
      </c>
      <c r="D215" s="6">
        <f aca="true" t="shared" si="60" ref="D215:D221">C215/B215</f>
        <v>0.18845026362379408</v>
      </c>
      <c r="E215" s="5"/>
      <c r="F215" s="6">
        <f t="shared" si="52"/>
        <v>0.18845026362379408</v>
      </c>
      <c r="G215" s="5"/>
      <c r="H215" s="5">
        <v>27800000</v>
      </c>
      <c r="I215" s="5">
        <v>18641183</v>
      </c>
      <c r="J215" s="6">
        <f aca="true" t="shared" si="61" ref="J215:J225">I215/H215</f>
        <v>0.6705461510791367</v>
      </c>
      <c r="K215" s="5"/>
      <c r="L215" s="5">
        <v>32000000</v>
      </c>
      <c r="M215" s="5">
        <v>4229802</v>
      </c>
      <c r="N215" s="81">
        <f t="shared" si="57"/>
        <v>0.1321813125</v>
      </c>
      <c r="O215" s="5"/>
      <c r="P215" s="5"/>
      <c r="Q215" s="5"/>
      <c r="R215" s="82">
        <f t="shared" si="58"/>
        <v>32000000</v>
      </c>
      <c r="S215" s="113">
        <f>R215/M215</f>
        <v>7.565365943843235</v>
      </c>
      <c r="T215" s="82">
        <f t="shared" si="42"/>
        <v>27770198</v>
      </c>
    </row>
    <row r="216" spans="1:20" ht="0.75" customHeight="1">
      <c r="A216" s="10" t="s">
        <v>4</v>
      </c>
      <c r="B216" s="5" t="e">
        <f>#REF!+A216</f>
        <v>#REF!</v>
      </c>
      <c r="C216" s="5"/>
      <c r="D216" s="14" t="e">
        <f t="shared" si="60"/>
        <v>#REF!</v>
      </c>
      <c r="E216" s="5"/>
      <c r="F216" s="6" t="e">
        <f t="shared" si="52"/>
        <v>#REF!</v>
      </c>
      <c r="G216" s="5"/>
      <c r="H216" s="5" t="e">
        <f aca="true" t="shared" si="62" ref="H216:H224">B216+E216</f>
        <v>#REF!</v>
      </c>
      <c r="I216" s="5"/>
      <c r="J216" s="14" t="e">
        <f t="shared" si="61"/>
        <v>#REF!</v>
      </c>
      <c r="K216" s="5"/>
      <c r="L216" s="5"/>
      <c r="M216" s="5"/>
      <c r="N216" s="83" t="e">
        <f t="shared" si="57"/>
        <v>#DIV/0!</v>
      </c>
      <c r="O216" s="12" t="e">
        <f>M216/L216</f>
        <v>#DIV/0!</v>
      </c>
      <c r="P216" s="5"/>
      <c r="Q216" s="5"/>
      <c r="R216" s="84" t="e">
        <f t="shared" si="58"/>
        <v>#DIV/0!</v>
      </c>
      <c r="S216" s="115" t="e">
        <f>R216/M216</f>
        <v>#DIV/0!</v>
      </c>
      <c r="T216" s="84" t="e">
        <f t="shared" si="42"/>
        <v>#DIV/0!</v>
      </c>
    </row>
    <row r="217" spans="1:20" ht="20.25" hidden="1">
      <c r="A217" s="35"/>
      <c r="B217" s="12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t="shared" si="62"/>
        <v>#REF!</v>
      </c>
      <c r="I217" s="5"/>
      <c r="J217" s="14" t="e">
        <f t="shared" si="61"/>
        <v>#REF!</v>
      </c>
      <c r="K217" s="5"/>
      <c r="L217" s="5"/>
      <c r="M217" s="5"/>
      <c r="N217" s="83" t="e">
        <f t="shared" si="57"/>
        <v>#DIV/0!</v>
      </c>
      <c r="O217" s="12" t="e">
        <f aca="true" t="shared" si="63" ref="O217:O223">M217/L217</f>
        <v>#DIV/0!</v>
      </c>
      <c r="P217" s="5"/>
      <c r="Q217" s="5"/>
      <c r="R217" s="84" t="e">
        <f t="shared" si="58"/>
        <v>#DIV/0!</v>
      </c>
      <c r="S217" s="115" t="e">
        <f>R217/M217</f>
        <v>#DIV/0!</v>
      </c>
      <c r="T217" s="84" t="e">
        <f aca="true" t="shared" si="64" ref="T217:T225">R217-M217</f>
        <v>#DIV/0!</v>
      </c>
    </row>
    <row r="218" spans="1:20" ht="15.75" hidden="1">
      <c r="A218" s="36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/>
      <c r="M218" s="5"/>
      <c r="N218" s="83" t="e">
        <f t="shared" si="57"/>
        <v>#DIV/0!</v>
      </c>
      <c r="O218" s="12" t="e">
        <f t="shared" si="63"/>
        <v>#DIV/0!</v>
      </c>
      <c r="P218" s="5"/>
      <c r="Q218" s="5"/>
      <c r="R218" s="84" t="e">
        <f t="shared" si="58"/>
        <v>#DIV/0!</v>
      </c>
      <c r="S218" s="115" t="e">
        <f aca="true" t="shared" si="65" ref="S218:S225">R218/M218</f>
        <v>#DIV/0!</v>
      </c>
      <c r="T218" s="84" t="e">
        <f t="shared" si="64"/>
        <v>#DIV/0!</v>
      </c>
    </row>
    <row r="219" spans="1:20" ht="15.75" hidden="1">
      <c r="A219" s="36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/>
      <c r="M219" s="5"/>
      <c r="N219" s="83" t="e">
        <f t="shared" si="57"/>
        <v>#DIV/0!</v>
      </c>
      <c r="O219" s="12" t="e">
        <f t="shared" si="63"/>
        <v>#DIV/0!</v>
      </c>
      <c r="P219" s="5"/>
      <c r="Q219" s="5"/>
      <c r="R219" s="84" t="e">
        <f t="shared" si="58"/>
        <v>#DIV/0!</v>
      </c>
      <c r="S219" s="115" t="e">
        <f t="shared" si="65"/>
        <v>#DIV/0!</v>
      </c>
      <c r="T219" s="84" t="e">
        <f t="shared" si="64"/>
        <v>#DIV/0!</v>
      </c>
    </row>
    <row r="220" spans="1:20" ht="15.75" hidden="1">
      <c r="A220" s="10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/>
      <c r="M220" s="5"/>
      <c r="N220" s="83" t="e">
        <f t="shared" si="57"/>
        <v>#DIV/0!</v>
      </c>
      <c r="O220" s="12" t="e">
        <f t="shared" si="63"/>
        <v>#DIV/0!</v>
      </c>
      <c r="P220" s="5"/>
      <c r="Q220" s="5"/>
      <c r="R220" s="84" t="e">
        <f t="shared" si="58"/>
        <v>#DIV/0!</v>
      </c>
      <c r="S220" s="115" t="e">
        <f t="shared" si="65"/>
        <v>#DIV/0!</v>
      </c>
      <c r="T220" s="84" t="e">
        <f t="shared" si="64"/>
        <v>#DIV/0!</v>
      </c>
    </row>
    <row r="221" spans="1:20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/>
      <c r="M221" s="5"/>
      <c r="N221" s="83" t="e">
        <f t="shared" si="57"/>
        <v>#DIV/0!</v>
      </c>
      <c r="O221" s="12" t="e">
        <f t="shared" si="63"/>
        <v>#DIV/0!</v>
      </c>
      <c r="P221" s="5"/>
      <c r="Q221" s="5"/>
      <c r="R221" s="84" t="e">
        <f t="shared" si="58"/>
        <v>#DIV/0!</v>
      </c>
      <c r="S221" s="115" t="e">
        <f t="shared" si="65"/>
        <v>#DIV/0!</v>
      </c>
      <c r="T221" s="84" t="e">
        <f t="shared" si="64"/>
        <v>#DIV/0!</v>
      </c>
    </row>
    <row r="222" spans="1:20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2"/>
        <v>#DIV/0!</v>
      </c>
      <c r="G222" s="12"/>
      <c r="H222" s="12">
        <f t="shared" si="62"/>
        <v>0</v>
      </c>
      <c r="I222" s="12"/>
      <c r="J222" s="14" t="e">
        <f t="shared" si="61"/>
        <v>#DIV/0!</v>
      </c>
      <c r="K222" s="12"/>
      <c r="L222" s="5"/>
      <c r="M222" s="5"/>
      <c r="N222" s="83" t="e">
        <f t="shared" si="57"/>
        <v>#DIV/0!</v>
      </c>
      <c r="O222" s="12" t="e">
        <f t="shared" si="63"/>
        <v>#DIV/0!</v>
      </c>
      <c r="P222" s="5"/>
      <c r="Q222" s="5"/>
      <c r="R222" s="84" t="e">
        <f t="shared" si="58"/>
        <v>#DIV/0!</v>
      </c>
      <c r="S222" s="115" t="e">
        <f t="shared" si="65"/>
        <v>#DIV/0!</v>
      </c>
      <c r="T222" s="84" t="e">
        <f t="shared" si="64"/>
        <v>#DIV/0!</v>
      </c>
    </row>
    <row r="223" spans="1:20" ht="30.75" hidden="1">
      <c r="A223" s="41" t="s">
        <v>70</v>
      </c>
      <c r="B223" s="5"/>
      <c r="C223" s="5"/>
      <c r="D223" s="6"/>
      <c r="E223" s="5"/>
      <c r="F223" s="6" t="e">
        <f t="shared" si="52"/>
        <v>#DIV/0!</v>
      </c>
      <c r="G223" s="5"/>
      <c r="H223" s="5">
        <f t="shared" si="62"/>
        <v>0</v>
      </c>
      <c r="I223" s="5"/>
      <c r="J223" s="14" t="e">
        <f t="shared" si="61"/>
        <v>#DIV/0!</v>
      </c>
      <c r="K223" s="5"/>
      <c r="L223" s="5"/>
      <c r="M223" s="5"/>
      <c r="N223" s="83" t="e">
        <f t="shared" si="57"/>
        <v>#DIV/0!</v>
      </c>
      <c r="O223" s="12" t="e">
        <f t="shared" si="63"/>
        <v>#DIV/0!</v>
      </c>
      <c r="P223" s="5"/>
      <c r="Q223" s="5"/>
      <c r="R223" s="84" t="e">
        <f t="shared" si="58"/>
        <v>#DIV/0!</v>
      </c>
      <c r="S223" s="115" t="e">
        <f t="shared" si="65"/>
        <v>#DIV/0!</v>
      </c>
      <c r="T223" s="84" t="e">
        <f t="shared" si="64"/>
        <v>#DIV/0!</v>
      </c>
    </row>
    <row r="224" spans="1:20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2"/>
        <v>#DIV/0!</v>
      </c>
      <c r="G224" s="12"/>
      <c r="H224" s="12">
        <f t="shared" si="62"/>
        <v>0</v>
      </c>
      <c r="I224" s="12"/>
      <c r="J224" s="14" t="e">
        <f t="shared" si="61"/>
        <v>#DIV/0!</v>
      </c>
      <c r="K224" s="12"/>
      <c r="L224" s="62">
        <v>-6730886</v>
      </c>
      <c r="M224" s="62">
        <v>-6730886</v>
      </c>
      <c r="N224" s="87">
        <f>M224/L224</f>
        <v>1</v>
      </c>
      <c r="O224" s="62"/>
      <c r="P224" s="16"/>
      <c r="Q224" s="16"/>
      <c r="R224" s="89">
        <f t="shared" si="58"/>
        <v>-6730886</v>
      </c>
      <c r="S224" s="116"/>
      <c r="T224" s="89">
        <f t="shared" si="64"/>
        <v>0</v>
      </c>
    </row>
    <row r="225" spans="1:20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2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1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272680782</v>
      </c>
      <c r="M225" s="71">
        <f t="shared" si="66"/>
        <v>127511294</v>
      </c>
      <c r="N225" s="88">
        <f t="shared" si="57"/>
        <v>0.4676211248359996</v>
      </c>
      <c r="O225" s="71">
        <f t="shared" si="66"/>
        <v>571342</v>
      </c>
      <c r="P225" s="117">
        <f t="shared" si="66"/>
        <v>0</v>
      </c>
      <c r="Q225" s="117">
        <f t="shared" si="66"/>
        <v>0</v>
      </c>
      <c r="R225" s="71">
        <f t="shared" si="66"/>
        <v>273252124</v>
      </c>
      <c r="S225" s="88">
        <f t="shared" si="65"/>
        <v>2.1429640891260973</v>
      </c>
      <c r="T225" s="90">
        <f t="shared" si="64"/>
        <v>145740830</v>
      </c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6"/>
      <c r="E228" s="29" t="s">
        <v>83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6"/>
      <c r="D229" s="66"/>
      <c r="E229" s="29" t="s">
        <v>84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/>
      <c r="C232" s="66"/>
      <c r="D232" s="66"/>
      <c r="E232" s="67"/>
      <c r="F232" s="67"/>
      <c r="G232" s="67"/>
      <c r="L232" s="67" t="s">
        <v>183</v>
      </c>
      <c r="M232" s="67"/>
      <c r="N232" s="67"/>
      <c r="O232" s="67"/>
      <c r="P232" s="67"/>
      <c r="Q232" s="67"/>
      <c r="R232" s="2"/>
    </row>
    <row r="233" spans="1:18" ht="15.75">
      <c r="A233" s="28" t="s">
        <v>184</v>
      </c>
      <c r="C233" s="66"/>
      <c r="D233" s="66"/>
      <c r="E233" s="67"/>
      <c r="F233" s="67"/>
      <c r="G233" s="67"/>
      <c r="L233" s="67"/>
      <c r="M233" s="67"/>
      <c r="N233" s="67" t="s">
        <v>185</v>
      </c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2023-07-21T12:19:20Z</cp:lastPrinted>
  <dcterms:created xsi:type="dcterms:W3CDTF">2007-06-25T06:06:27Z</dcterms:created>
  <dcterms:modified xsi:type="dcterms:W3CDTF">2023-08-09T09:45:37Z</dcterms:modified>
  <cp:category/>
  <cp:version/>
  <cp:contentType/>
  <cp:contentStatus/>
</cp:coreProperties>
</file>