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tabRatio="438" activeTab="4"/>
  </bookViews>
  <sheets>
    <sheet name="ANEXA1" sheetId="1" r:id="rId1"/>
    <sheet name="ANEXA2" sheetId="2" r:id="rId2"/>
    <sheet name="ANEXA3" sheetId="3" r:id="rId3"/>
    <sheet name="ANEXA4" sheetId="4" r:id="rId4"/>
    <sheet name="ANEXA 5" sheetId="5" r:id="rId5"/>
  </sheets>
  <externalReferences>
    <externalReference r:id="rId8"/>
    <externalReference r:id="rId9"/>
    <externalReference r:id="rId10"/>
  </externalReferences>
  <definedNames>
    <definedName name="_xlnm.Print_Area" localSheetId="1">'ANEXA2'!$A$1:$T$200</definedName>
    <definedName name="_xlnm.Print_Titles" localSheetId="0">'ANEXA1'!$12:$12</definedName>
    <definedName name="_xlnm.Print_Titles" localSheetId="1">'ANEXA2'!$12:$12</definedName>
  </definedNames>
  <calcPr fullCalcOnLoad="1"/>
</workbook>
</file>

<file path=xl/comments2.xml><?xml version="1.0" encoding="utf-8"?>
<comments xmlns="http://schemas.openxmlformats.org/spreadsheetml/2006/main">
  <authors>
    <author>doina</author>
  </authors>
  <commentList>
    <comment ref="O26" authorId="0">
      <text>
        <r>
          <rPr>
            <b/>
            <sz val="9"/>
            <rFont val="Tahoma"/>
            <family val="2"/>
          </rPr>
          <t>doina:</t>
        </r>
        <r>
          <rPr>
            <sz val="9"/>
            <rFont val="Tahoma"/>
            <family val="2"/>
          </rPr>
          <t xml:space="preserve">
atentie. E scoasa formula</t>
        </r>
      </text>
    </comment>
    <comment ref="Q106" authorId="0">
      <text>
        <r>
          <rPr>
            <b/>
            <sz val="9"/>
            <rFont val="Tahoma"/>
            <family val="2"/>
          </rPr>
          <t>doina:</t>
        </r>
        <r>
          <rPr>
            <sz val="9"/>
            <rFont val="Tahoma"/>
            <family val="2"/>
          </rPr>
          <t xml:space="preserve">
AICI PANA LA URMA LASAM ASA FIINDCA IN TRIM II ERA PROBLEMA SI ACOLO NU SE MAI POATE MODIFICA
</t>
        </r>
      </text>
    </comment>
  </commentList>
</comments>
</file>

<file path=xl/comments3.xml><?xml version="1.0" encoding="utf-8"?>
<comments xmlns="http://schemas.openxmlformats.org/spreadsheetml/2006/main">
  <authors>
    <author>doina</author>
  </authors>
  <commentList>
    <comment ref="L15" authorId="0">
      <text>
        <r>
          <rPr>
            <b/>
            <sz val="9"/>
            <rFont val="Tahoma"/>
            <family val="2"/>
          </rPr>
          <t>doina:</t>
        </r>
        <r>
          <rPr>
            <sz val="9"/>
            <rFont val="Tahoma"/>
            <family val="2"/>
          </rPr>
          <t xml:space="preserve">
conform obs ANAF</t>
        </r>
      </text>
    </comment>
  </commentList>
</comments>
</file>

<file path=xl/sharedStrings.xml><?xml version="1.0" encoding="utf-8"?>
<sst xmlns="http://schemas.openxmlformats.org/spreadsheetml/2006/main" count="681" uniqueCount="453">
  <si>
    <t>BUGETUL DE VENITURI ŞI CHELTUIELI</t>
  </si>
  <si>
    <t xml:space="preserve">- mii lei - </t>
  </si>
  <si>
    <t>INDICATORI</t>
  </si>
  <si>
    <t>Nr. rd.</t>
  </si>
  <si>
    <t>%</t>
  </si>
  <si>
    <t>9 = 7/5</t>
  </si>
  <si>
    <t>10 = 8/7</t>
  </si>
  <si>
    <t>6 = 5/4</t>
  </si>
  <si>
    <t>I.</t>
  </si>
  <si>
    <t>Venituri totale din exploatare, din care:</t>
  </si>
  <si>
    <t>a)</t>
  </si>
  <si>
    <t>b)</t>
  </si>
  <si>
    <t>Venituri financiare</t>
  </si>
  <si>
    <t>Venituri extraordinare</t>
  </si>
  <si>
    <t>II</t>
  </si>
  <si>
    <t>CHELTUIELI TOTALE (rd. 7 = rd. 8 + rd. 20 + rd. 21)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</si>
  <si>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</si>
  <si>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</si>
  <si>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</si>
  <si>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</si>
  <si>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</si>
  <si>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</si>
  <si>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</si>
  <si>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C0</t>
  </si>
  <si>
    <t>Cheltuieli de natură salarială(rd. 13 + rd. 14)</t>
  </si>
  <si>
    <t>C1</t>
  </si>
  <si>
    <t>ch. cu salariile</t>
  </si>
  <si>
    <t>C2</t>
  </si>
  <si>
    <t>bonusuri</t>
  </si>
  <si>
    <t>C3</t>
  </si>
  <si>
    <t>alte cheltuieli cu personalul, din care:</t>
  </si>
  <si>
    <t>cheltuieli cu plăţi compensatorii aferente disponibilizărilor de personal</t>
  </si>
  <si>
    <t>C4</t>
  </si>
  <si>
    <t>Cheltuieli aferente contractului de mandat şi a altor organe de conducere şi control, comisii şi comitete</t>
  </si>
  <si>
    <t>C5</t>
  </si>
  <si>
    <t>D.</t>
  </si>
  <si>
    <t>Cheltuieli financiare</t>
  </si>
  <si>
    <t>III</t>
  </si>
  <si>
    <t>REZULTATUL BRUT (profit/pierdere)</t>
  </si>
  <si>
    <t>IV</t>
  </si>
  <si>
    <t>IMPOZIT PE PROFIT</t>
  </si>
  <si>
    <t>V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</si>
  <si>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</si>
  <si>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</si>
  <si>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</si>
  <si>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</si>
  <si>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</si>
  <si>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</si>
  <si>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</si>
  <si>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</si>
  <si>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</si>
  <si>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c)</t>
  </si>
  <si>
    <t>- dividende cuvenite altor acţionari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</si>
  <si>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</si>
  <si>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</si>
  <si>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</si>
  <si>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</si>
  <si>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</si>
  <si>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</si>
  <si>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</si>
  <si>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</si>
  <si>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</si>
  <si>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</si>
  <si>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</si>
  <si>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</si>
  <si>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</si>
  <si>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</si>
  <si>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</si>
  <si>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</si>
  <si>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</si>
  <si>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</si>
  <si>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</si>
  <si>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</si>
  <si>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</si>
  <si>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Castigul mediu lunar pe salariat (lei/persoană) determinat pe baza cheltuielilor de natură salarială *)</t>
  </si>
  <si>
    <t>Productivitatea muncii în unităţi fizice pe total personal mediu (cantitate produse finite/ persoană)</t>
  </si>
  <si>
    <t>Cheltuieli totale la 1000 lei venituri totale (rd. 7/rd. 1)x1000</t>
  </si>
  <si>
    <t>Plăţi restante</t>
  </si>
  <si>
    <t>Creanţe restante</t>
  </si>
  <si>
    <t>Aprobat</t>
  </si>
  <si>
    <t>din care:</t>
  </si>
  <si>
    <t>Trim I</t>
  </si>
  <si>
    <t>Trim II</t>
  </si>
  <si>
    <t>Trim III</t>
  </si>
  <si>
    <t>3a</t>
  </si>
  <si>
    <t>Venituri totale din exploatare (rd. 3 + rd. 8 + rd. 9 + rd. 12 + rd. 13 + rd. 14), din care: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</si>
  <si>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</si>
  <si>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</si>
  <si>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</si>
  <si>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</si>
  <si>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</si>
  <si>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</si>
  <si>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</si>
  <si>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</si>
  <si>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</si>
  <si>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</si>
  <si>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</si>
  <si>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</si>
  <si>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</si>
  <si>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</si>
  <si>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</si>
  <si>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</si>
  <si>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</si>
  <si>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</si>
  <si>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</si>
  <si>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</si>
  <si>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</si>
  <si>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</si>
  <si>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</si>
  <si>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</si>
  <si>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</si>
  <si>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</si>
  <si>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</si>
  <si>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</si>
  <si>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</si>
  <si>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</si>
  <si>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</si>
  <si>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</si>
  <si>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</si>
  <si>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</si>
  <si>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</si>
  <si>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</si>
  <si>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</si>
  <si>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</si>
  <si>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</si>
  <si>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</si>
  <si>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</si>
  <si>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</si>
  <si>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</si>
  <si>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>- către operatori cu capital integral/majoritar de stat</t>
  </si>
  <si>
    <t>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</si>
  <si>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</si>
  <si>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</si>
  <si>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</si>
  <si>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</si>
  <si>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</si>
  <si>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 51 + rd. 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</si>
  <si>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</si>
  <si>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</si>
  <si>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</si>
  <si>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</si>
  <si>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</si>
  <si>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</si>
  <si>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</si>
  <si>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ch.de promovare a produselor</t>
  </si>
  <si>
    <t>d1)</t>
  </si>
  <si>
    <t>ch.de sponsorizare in domeniul medical şi sanatate</t>
  </si>
  <si>
    <t>d2)</t>
  </si>
  <si>
    <t>ch. de sponsorizare in domeniile educatie, invatamant, social şi sport, din care:</t>
  </si>
  <si>
    <t>d3)</t>
  </si>
  <si>
    <t>- pentru cluburile sportive</t>
  </si>
  <si>
    <t>ch. de sponsorizare pentru alte actiuni şi activitati</t>
  </si>
  <si>
    <t>cheltuieli cu transportul de bunuri şi persoane</t>
  </si>
  <si>
    <t>cheltuieli de deplasare, detaşare, transfer,din care:</t>
  </si>
  <si>
    <t>-interna</t>
  </si>
  <si>
    <t>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</si>
  <si>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</si>
  <si>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</si>
  <si>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</si>
  <si>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</si>
  <si>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</si>
  <si>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</si>
  <si>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</si>
  <si>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</si>
  <si>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</si>
  <si>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</si>
  <si>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</si>
  <si>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</si>
  <si>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</si>
  <si>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</si>
  <si>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</si>
  <si>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</si>
  <si>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</si>
  <si>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</si>
  <si>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</si>
  <si>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</si>
  <si>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</si>
  <si>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</si>
  <si>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</si>
  <si>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</si>
  <si>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</si>
  <si>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</si>
  <si>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</si>
  <si>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</si>
  <si>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a) salarii de bază</t>
  </si>
  <si>
    <t>b) sporuri, prime şi alte bonificaţii aferente salariului de bază (conform CCM)</t>
  </si>
  <si>
    <t>c) alte bonificaţii (conform CCM)</t>
  </si>
  <si>
    <t>a) cheltuieli sociale prevăzute la art. 25 din Legea nr. 227/2015 privind Codul fiscal*),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</si>
  <si>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</si>
  <si>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</si>
  <si>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</si>
  <si>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</si>
  <si>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</si>
  <si>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</si>
  <si>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</si>
  <si>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</si>
  <si>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restructurarii, privatizarii, administrator special, alte comisii şi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</si>
  <si>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</si>
  <si>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</si>
  <si>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</si>
  <si>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</si>
  <si>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</si>
  <si>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</si>
  <si>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</si>
  <si>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</si>
  <si>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</si>
  <si>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</si>
  <si>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</si>
  <si>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</si>
  <si>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</si>
  <si>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</si>
  <si>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</si>
  <si>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</si>
  <si>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</si>
  <si>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</si>
  <si>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- din participarea salariaţilor la profit</t>
  </si>
  <si>
    <t>- din deprecierea imobilizărilor corporale şi a activelor circulante</t>
  </si>
  <si>
    <t>- venituri din alte provizioane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</si>
  <si>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</si>
  <si>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</si>
  <si>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</si>
  <si>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</si>
  <si>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</si>
  <si>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venituri neimpozabile</t>
  </si>
  <si>
    <t>cheltuieli nedeductibile fiscal</t>
  </si>
  <si>
    <t>Nr. mediu de salariaţi</t>
  </si>
  <si>
    <t>x</t>
  </si>
  <si>
    <t>Elemente de calcul a productivitatii muncii in unităţi fizice, din care</t>
  </si>
  <si>
    <t>- cantitatea de produse finite (QPF)</t>
  </si>
  <si>
    <t>- pret mediu (p)</t>
  </si>
  <si>
    <t>- valoare = QPF x p</t>
  </si>
  <si>
    <t>- pondere in venituri totale de exploatare = rd. 161/rd. 2</t>
  </si>
  <si>
    <t>Creanţe restante, din care:</t>
  </si>
  <si>
    <t>- de la operatori cu capital integral/majoritar de stat</t>
  </si>
  <si>
    <t>- de la operatori cu capital privat</t>
  </si>
  <si>
    <t>- de la bugetul de stat</t>
  </si>
  <si>
    <t>- de la bugetul local</t>
  </si>
  <si>
    <t>- de la alte entitati</t>
  </si>
  <si>
    <t>Credite pentru finanţarea activităţii curente (soldul rămas de rambursat)</t>
  </si>
  <si>
    <t>ANEXA Nr. 3</t>
  </si>
  <si>
    <t>Gradul de realizare a veniturilor totale</t>
  </si>
  <si>
    <t>Nr. crt.</t>
  </si>
  <si>
    <t>Indicatori</t>
  </si>
  <si>
    <t>Realizat</t>
  </si>
  <si>
    <t>Venituri totale (rd. 1 + rd. 2 + rd. 3) * ), din care:</t>
  </si>
  <si>
    <t>Venituri din exploatare * )</t>
  </si>
  <si>
    <t xml:space="preserve">*) Veniturile totale şi veniturile din exploatare vor fi diminuate cu sumele primite de la bugetul de stat </t>
  </si>
  <si>
    <t>Data finalizării investiţiei</t>
  </si>
  <si>
    <t>Valoare</t>
  </si>
  <si>
    <t>Realizat/ Preliminat</t>
  </si>
  <si>
    <t>I</t>
  </si>
  <si>
    <t>Surse proprii, din care:</t>
  </si>
  <si>
    <t>a) - amortizare</t>
  </si>
  <si>
    <t>b) - profit</t>
  </si>
  <si>
    <t>a) - interne</t>
  </si>
  <si>
    <t>b) - externe</t>
  </si>
  <si>
    <t>Alte surse, din care:</t>
  </si>
  <si>
    <t>- (denumire sursă)</t>
  </si>
  <si>
    <t>CHELTUIELI PENTRU INVESTIŢII, din care:</t>
  </si>
  <si>
    <t>a) pentru bunurile proprietatea privata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</si>
  <si>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</si>
  <si>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</si>
  <si>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</si>
  <si>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</si>
  <si>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</si>
  <si>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</si>
  <si>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</si>
  <si>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</si>
  <si>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>b)- externe</t>
  </si>
  <si>
    <t>cheltuieli cu piesele de schimb, materiale</t>
  </si>
  <si>
    <t xml:space="preserve">subvenţii, cf. prevederilor legale în vigoare, aferente cheltuielilor de exploatare </t>
  </si>
  <si>
    <t>Alocaţii de la buget - subventii pentru investitii</t>
  </si>
  <si>
    <t>PRIMARIA MUNICIPIULUI SATU MARE</t>
  </si>
  <si>
    <t>Operatorul economic: TRANSURBAN SA</t>
  </si>
  <si>
    <t>Sediul/Adresa: Satu Mare, str. Gara ferastrau, nr. 9</t>
  </si>
  <si>
    <t>Cod unic de înregistrare RO18171186</t>
  </si>
  <si>
    <t xml:space="preserve"> </t>
  </si>
  <si>
    <t>DIRECTOR GENERAL</t>
  </si>
  <si>
    <t>BUJOR IONUT ANTONIO</t>
  </si>
  <si>
    <t>DIRECTOR ECONOMIC</t>
  </si>
  <si>
    <t>% 
7 = 6/5</t>
  </si>
  <si>
    <t>% 
4 = 3/2</t>
  </si>
  <si>
    <t>VIZAT CFG</t>
  </si>
  <si>
    <t>DIRECTOR TEHNIC</t>
  </si>
  <si>
    <t>MOLNAR CSABA</t>
  </si>
  <si>
    <t>subvenţii, cf. prevederilor legale în vigoare,
aferente cifrei de afaceri, fara TVA</t>
  </si>
  <si>
    <t>Credite bancare/leasing, din care:</t>
  </si>
  <si>
    <t>6-5</t>
  </si>
  <si>
    <t>diferente
2017-2016</t>
  </si>
  <si>
    <t>Cheltuieli cu contributiile datorate de angajator</t>
  </si>
  <si>
    <t>Venituri totale din exploatare (rd.2), din care:</t>
  </si>
  <si>
    <t>- venituri din subventii si transferuri</t>
  </si>
  <si>
    <t>- alte venituri care nu se iau in calcul la determinarea productivitatii muncii, cf. legii anuale a bugetului de stat</t>
  </si>
  <si>
    <t>- corespunzator cresterii sal minim de baza brut</t>
  </si>
  <si>
    <t>- sporuri, prime şi alte bonificaţii pe salariul de bază (conform CCM) aferente cresterii sal minim de baza brut, reintregire cresteri salariale fata de an precedent ptr. Spor ore supl+weekend, vechime, fidelitate</t>
  </si>
  <si>
    <t>Productivitatea muncii în unităţi fizice pe total personal mediu (cantitate produse finite/persoană) 
W=QPF/rd.153</t>
  </si>
  <si>
    <t>*) în limita prevazuta la art. 25 alin. 3 lit. b din Legea nr. 227/2015 privind Codul fiscal, cu modificarile si completarile ulterioare</t>
  </si>
  <si>
    <t>**) se vor evidentia distinct sumele care nu se iau in calcul la determinarea cresterii castigului mediu brut lunar, prevazute in Legea anuala a bugetului de stat</t>
  </si>
  <si>
    <t>FABIAN DANA IOANA</t>
  </si>
  <si>
    <t>cheltuieli cu contribuțiile datorate de angajator</t>
  </si>
  <si>
    <t>Alte cheltuieli de exploatare</t>
  </si>
  <si>
    <t>Castigul mediu lunar pe salariat (lei/persoană) determinat pe baza cheltuielilor de natură salarială recalculat cf Legii anuale a bugetului de stat**)</t>
  </si>
  <si>
    <t>din subvenţii şi transferuri de exploatare(dif.de tarif si compensatii) (rd. 10 + rd. 11), din care:</t>
  </si>
  <si>
    <t>subvenţii, cf. prevederilor legale în vigoare  aferente cifrei de afaceri nete(diferente de tarif), fara TVA</t>
  </si>
  <si>
    <t>subvenţii, cf. prevederilor legale în vigoare  aferente cheltuielilor de exploatare(compensatii)</t>
  </si>
  <si>
    <t>din vânzarea activelor şi alte operaţii de capital (rd. 17 + rd. 18), din care:</t>
  </si>
  <si>
    <t>Cheltuieli de exploatare (rd. 30 + rd. 78 + rd. 85 + rd. 113), din care:</t>
  </si>
  <si>
    <t>A. Cheltuieli cu bunuri şi servicii (rd. 31 + rd. 39 + rd. 45), din care:</t>
  </si>
  <si>
    <t>Cheltuieli privind stocurile (rd. 32 + rd. 33 + rd. 36 + rd. 37 + rd. 38), din care:</t>
  </si>
  <si>
    <t>Cheltuieli privind serviciile executate de terţi (rd. 40 + rd. 41 + rd. 44), din care:</t>
  </si>
  <si>
    <t>cheltuieli privind chiriile (rd. 42 + rd. 43) din care:</t>
  </si>
  <si>
    <t>Cheltuieli cu alte servicii executate de terţi (rd. 46 + rd. 47 + rd. 49 + rd. 56 + rd. 61 + rd. 62 + rd. 66 + rd. 67 + rd. 68 + rd. 77), din care:</t>
  </si>
  <si>
    <t>Ch. cu sponsorizarea, potrivit O.U.G. nr. 2/2015 (rd. 57 + rd. 58 + rd. 66), din care:</t>
  </si>
  <si>
    <t>cheltuieli cu diurna (rd. 64 + rd. 65), din care:</t>
  </si>
  <si>
    <t>B Cheltuieli cu impozite, taxe şi vărsăminte asimilate (rd. 79 + rd. 80 + rd. 81 + rd. 82 + rd. 83 + rd. 84), din care:</t>
  </si>
  <si>
    <t>C. Cheltuieli cu personalul (rd. 86 + rd. 99 + rd. 103 + rd. 112), din care:</t>
  </si>
  <si>
    <t>Cheltuieli de natură salarială (rd. 87 + rd. 91)</t>
  </si>
  <si>
    <t>Cheltuieli cu salariile (rd. 88 + rd. 89 + rd. 90), din care:</t>
  </si>
  <si>
    <t>Bonusuri (rd. 92 + rd. 95 + rd. 96 + rd. 97 + rd. 98), din care:</t>
  </si>
  <si>
    <t>Alte cheltuieli cu personalul (rd. 100 + rd. 101 + rd. 102), din care:</t>
  </si>
  <si>
    <t>Cheltuieli aferente contractului de mandat şi a altor organe de conducere şi control, comisii şi comitete (rd. 104 + rd. 107 + rd. 110 + rd. 111), din care:</t>
  </si>
  <si>
    <t>D. Alte cheltuieli de exploatare (rd. 114 + rd. 117 + rd. 118 + rd. 119 + rd. 120 + rd. 121), din care:</t>
  </si>
  <si>
    <t>cheltuieli cu majorări şi penalităţi (rd. 115 + rd. 116), din care:</t>
  </si>
  <si>
    <t>ajustări şi deprecieri pentru pierdere de valoare şi provizioane (rd. 122-rd. 125), din care:</t>
  </si>
  <si>
    <t>din anularea provizioanelor (rd. 127 + rd. 128 + rd. 129), din care:</t>
  </si>
  <si>
    <t>Cheltuieli financiare (rd. 131 + rd. 134 + rd. 137), din care:</t>
  </si>
  <si>
    <t>REZULTATUL BRUT (profit/pierdere) (rd. 1-rd. 28)</t>
  </si>
  <si>
    <t>-  alte cheltuieli din exploatare care nu se iau in calcul la determinarea rezultatului brut realizat in anul precedent,cf.legii anuale a bugetului de stat</t>
  </si>
  <si>
    <t>Cheltuieli de natură salarială (rd. 86)</t>
  </si>
  <si>
    <t>Cheltuieli cu salariile (rd. 87)</t>
  </si>
  <si>
    <t>Câştigul mediu lunar pe salariat (lei/persoană) determinat pe baza cheltuielilor de natură salarială cf.OG 26/2013 [(rd. 147 - rd.92* - rd.97)/rd. 149]/12*1000</t>
  </si>
  <si>
    <t>Productivitatea muncii în unităţi valorice pe total personal mediu (mii lei/persoană) ((rd. 2)/ rd. 149)</t>
  </si>
  <si>
    <t>Productivitatea muncii în unităţi valorice pe total personal mediu (mii lei/persoană) recalculata cf legii anuale a bugetului de stat  ((rd. 2-rd 11)/ rd. 149)</t>
  </si>
  <si>
    <t>Productivitatea muncii în unităţifizice pe total personal mediu (cantitate produse finite/persoană)W=QFP/Rd.149</t>
  </si>
  <si>
    <t>Redistribuiri/distribuiri totale cf.OUG nr.29/2017 din:</t>
  </si>
  <si>
    <t>.- alte rezerve</t>
  </si>
  <si>
    <t>.- rezultat reportat</t>
  </si>
  <si>
    <t>- echipament service autobuze</t>
  </si>
  <si>
    <t>Investiţii în curs din fonduri proprii, din care:</t>
  </si>
  <si>
    <t>a)-pentru bunurile proprietate privata a operatorului economic</t>
  </si>
  <si>
    <t>- tehnica de calcul</t>
  </si>
  <si>
    <t>sistem supraveghere video</t>
  </si>
  <si>
    <t>sistem iluminat curte</t>
  </si>
  <si>
    <t>elaborare documentatie autorizatie ISU</t>
  </si>
  <si>
    <t>VENITURI TOTALE (rd. 2 + rd. 22 )</t>
  </si>
  <si>
    <t>147a)</t>
  </si>
  <si>
    <t>147c)</t>
  </si>
  <si>
    <t>147d)</t>
  </si>
  <si>
    <t>Câştigul mediu lunar pe salariat (lei/persoană) determinat pe baza cheltuielilor de natură salarială [(rd. 147 /rd. 149]/12*1000</t>
  </si>
  <si>
    <t>Câştigul mediu lunar pe salariat (lei/persoană) determinat pe baza cheltuielilor de natură salarială recalculat cf. OG nr.26/2013 si Legii anuale a bug de stat [(rd. 147 - rd.147a)-rd.147b)-rd.147c)-rd.90-rd.92* - rd.97)/rd. 149]/12*1000</t>
  </si>
  <si>
    <t>Cheltuieli totale din exploatare,din care:Rd.29</t>
  </si>
  <si>
    <t>CHELTUIELI TOTALE (rd. 29 + rd. 130)</t>
  </si>
  <si>
    <t>An N+1</t>
  </si>
  <si>
    <t>An N+2</t>
  </si>
  <si>
    <t>Preliminat/realizat</t>
  </si>
  <si>
    <t>Influente(+/-)</t>
  </si>
  <si>
    <t>Rezultat brut(+/-)</t>
  </si>
  <si>
    <t>a</t>
  </si>
  <si>
    <t>b</t>
  </si>
  <si>
    <t>Nr.crt</t>
  </si>
  <si>
    <t>Masuri</t>
  </si>
  <si>
    <t>Termen de realizare</t>
  </si>
  <si>
    <t>Pct.I</t>
  </si>
  <si>
    <t>Masuri de inbunatatire a rezultatului brut si reducere a platilor restante</t>
  </si>
  <si>
    <t>Masura 1</t>
  </si>
  <si>
    <t>Pct.II</t>
  </si>
  <si>
    <t>Total pct.I</t>
  </si>
  <si>
    <t>Cauze care diminueaza efectul masurilor prevazute la pct.I</t>
  </si>
  <si>
    <t>cCauza 1</t>
  </si>
  <si>
    <t>Total pct.II</t>
  </si>
  <si>
    <t>Pct. III</t>
  </si>
  <si>
    <t>TOTAL GENERAL pct.I+pct.II</t>
  </si>
  <si>
    <t>mii lei</t>
  </si>
  <si>
    <t>a=plati restante</t>
  </si>
  <si>
    <t>b=rezultat brut</t>
  </si>
  <si>
    <t>BUJOR IONUT-ANTONIO</t>
  </si>
  <si>
    <t>Iojiban Doina</t>
  </si>
  <si>
    <t>Masuri de imbunatatire a rezultatului brut si de reducere a platilor restante</t>
  </si>
  <si>
    <t>9=8/5*100</t>
  </si>
  <si>
    <t>10=8/6*100</t>
  </si>
  <si>
    <t xml:space="preserve">Diferenta
fata de propunerea anterioara
</t>
  </si>
  <si>
    <t xml:space="preserve">=8-6
</t>
  </si>
  <si>
    <t>8a</t>
  </si>
  <si>
    <t>8b</t>
  </si>
  <si>
    <t>8c</t>
  </si>
  <si>
    <t>8d</t>
  </si>
  <si>
    <t>Total
An
8=8d</t>
  </si>
  <si>
    <t>VENITURI TOTALE (rd. 1 = rd. 2 + rd. 5 )</t>
  </si>
  <si>
    <t>IMPOZIT PE PROFIT CURENT</t>
  </si>
  <si>
    <t>IMPOZIT PE PROFIT AMANAT</t>
  </si>
  <si>
    <t>Venituri din impozit pe profit amanat</t>
  </si>
  <si>
    <t>Impozit specific unor activitati</t>
  </si>
  <si>
    <t>Alte impozite neprezentate la elementele de mai sus</t>
  </si>
  <si>
    <t>PROFITUL /Pierderea neta a perioadei de raportare(Rd26=Rd20-Rd21-Rd22+Rd23-Rd24-Rd25), din care:</t>
  </si>
  <si>
    <t>Profitul contabil rămas după deducerea sumelor de la rd. 27, 28, 29,30,31</t>
  </si>
  <si>
    <t>Profitul nerepartizat pe destinaţiile prevăzute la rd. 33 - rd. 34 se repartizează la alte rezerve şi constituie sursă proprie de finanţare</t>
  </si>
  <si>
    <t>Productivitatea muncii în unităţi valorice pe total personal mediu (mii lei/persoană) (rd. 2/rd. 51)</t>
  </si>
  <si>
    <t>Productivitatea muncii în unităţi valorice pe total personal mediu recalculata cf.Legii anuale a bugetului de stat(mii lei/persoană) (rd. 2/rd. 51)</t>
  </si>
  <si>
    <t xml:space="preserve">*) Rd.52 = Rd.150 din Anexa de fundamentare nr. 2 </t>
  </si>
  <si>
    <t xml:space="preserve">*) Rd.53 = Rd.152 din Anexa de fundamentare nr. 2 </t>
  </si>
  <si>
    <t>centrala termica cladire administrativa</t>
  </si>
  <si>
    <t>Lucrari de cablare cladire Fabricii 43</t>
  </si>
  <si>
    <t>proiect tehnic instalatie utilizare gaze sediu Gara Ferastrau 9</t>
  </si>
  <si>
    <t>proiect tehnic centrala termica pe gaze sediu Gara Ferastrau 9</t>
  </si>
  <si>
    <t>proiectare cu executie refacere fatada Cuza Voda 3</t>
  </si>
  <si>
    <t>lucrari de reparatii curente si reabilitare cladire administrativa</t>
  </si>
  <si>
    <t>mobilier birouri cladire administrativa</t>
  </si>
  <si>
    <t xml:space="preserve">autoturism </t>
  </si>
  <si>
    <t>autovehicul electric</t>
  </si>
  <si>
    <t>Detalierea indicatorilor economico-financiari prevăzuţi în bugetul de venituri şi cheltuieli rectificat şi repartizarea pe trimestre a acestora</t>
  </si>
  <si>
    <t>Sistem control acces(scanner)</t>
  </si>
  <si>
    <t>Realizat an N-2
(2021)</t>
  </si>
  <si>
    <t>Prevederi an precedent (N-1) -2022</t>
  </si>
  <si>
    <t>123a</t>
  </si>
  <si>
    <t>Prevederi an curent (N) -2023</t>
  </si>
  <si>
    <t>conform HCL9/
26.01.2023</t>
  </si>
  <si>
    <t>- cresteri ale chelt.de natura salariala aferente reintregirii acestora,pentru intreg an 2023 determinate ca urmare a acordarii unor cresteri salariale si bonusuri in anul 2022 si/sau de cresterea nr.de personal in anul 2022</t>
  </si>
  <si>
    <t>corspunzator modificarii legislative privind valoare tichete de masa</t>
  </si>
  <si>
    <t>147b1)</t>
  </si>
  <si>
    <t>147b2)</t>
  </si>
  <si>
    <t xml:space="preserve">Preli-
minat/ 
Realizat la 31.05.2023
</t>
  </si>
  <si>
    <t>Propuneri rectificare 2023</t>
  </si>
  <si>
    <t>pe anul 2023</t>
  </si>
  <si>
    <t>Programul de investiţii, dotări şi sursele de finanţare 2023 rectificat</t>
  </si>
  <si>
    <t>an precedent 2022</t>
  </si>
  <si>
    <t>an curent 2023</t>
  </si>
  <si>
    <t>- imobilizari necorporale - licente software</t>
  </si>
  <si>
    <t>echipamente inst.electrice pt obtinerea statutului de prosumator</t>
  </si>
  <si>
    <t>chioscuri vanzare bilete</t>
  </si>
  <si>
    <t>lucrari de inlocuire geamuri cladiri incinta</t>
  </si>
  <si>
    <t>31.11.2023</t>
  </si>
  <si>
    <t>dotare 4 autobuze cu echipamente ITS,AVL și taxare</t>
  </si>
  <si>
    <t>lucrari de reparatii si reabilitare vestiare atelier</t>
  </si>
  <si>
    <t>rectificat pe anul 2023</t>
  </si>
  <si>
    <t>Realizat/ Preliminat an precedent (N-1)
2022</t>
  </si>
  <si>
    <t>Propuneri an curent (N)
2023</t>
  </si>
  <si>
    <t>Estimări 
an N + 1
2024</t>
  </si>
  <si>
    <t>Estimări
 an N + 2
2025</t>
  </si>
  <si>
    <t xml:space="preserve">
Realizat la 31.12.2022
</t>
  </si>
  <si>
    <t>conform HCL386/
27.10.2022, Hot AGA 5/28.10.2022</t>
  </si>
  <si>
    <t>sumele reprezentând creşteri ale cheltuielilor de natură salarială determinate de acordarea, în anul 2023, a unor creşteri salariale şi bonusuri prevăzute prin acte normative sau hotărâri judecătoreşti(vouchere de vacanta)</t>
  </si>
  <si>
    <t>Prevederi an N-2
2021</t>
  </si>
  <si>
    <t>Prevederi an precedent (N-1)
2022</t>
  </si>
  <si>
    <t>30.16.2023</t>
  </si>
  <si>
    <t>Sistem fotovoltaic</t>
  </si>
  <si>
    <t>Statie încărcare rapidă autovehicul electric</t>
  </si>
  <si>
    <t>An precedent (N-1)2022</t>
  </si>
  <si>
    <t>An curent 2023</t>
  </si>
  <si>
    <t>ANEXA Nr. 1 la hcl 227/27.07.2023</t>
  </si>
  <si>
    <t>la hcl 227/27.07.2023</t>
  </si>
  <si>
    <t>Anexa nr. 4 la hcl 227/27.07.2023</t>
  </si>
  <si>
    <t>Anexa nr.5 la hcl 227 /27.07.2023</t>
  </si>
  <si>
    <t>anexa 2 la hcl 227/27.07.2023</t>
  </si>
</sst>
</file>

<file path=xl/styles.xml><?xml version="1.0" encoding="utf-8"?>
<styleSheet xmlns="http://schemas.openxmlformats.org/spreadsheetml/2006/main">
  <numFmts count="4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R_O_N_-;\-* #,##0\ _R_O_N_-;_-* &quot;-&quot;\ _R_O_N_-;_-@_-"/>
    <numFmt numFmtId="187" formatCode="_-* #,##0.00\ _R_O_N_-;\-* #,##0.00\ _R_O_N_-;_-* &quot;-&quot;??\ _R_O_N_-;_-@_-"/>
    <numFmt numFmtId="188" formatCode="0.000"/>
    <numFmt numFmtId="189" formatCode="0.0"/>
    <numFmt numFmtId="190" formatCode="0.00000"/>
    <numFmt numFmtId="191" formatCode="0.0000"/>
    <numFmt numFmtId="192" formatCode="0.0000000"/>
    <numFmt numFmtId="193" formatCode="0.000000"/>
    <numFmt numFmtId="194" formatCode="#,##0.0"/>
    <numFmt numFmtId="195" formatCode="_-* #,##0\ _l_e_i_-;\-* #,##0\ _l_e_i_-;_-* &quot;-&quot;??\ _l_e_i_-;_-@_-"/>
  </numFmts>
  <fonts count="60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40"/>
      <name val="Times New Roman"/>
      <family val="1"/>
    </font>
    <font>
      <sz val="10"/>
      <color indexed="40"/>
      <name val="Arial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sz val="10"/>
      <color theme="3" tint="-0.24997000396251678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91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left" vertical="top" indent="1"/>
    </xf>
    <xf numFmtId="0" fontId="0" fillId="0" borderId="11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0" fillId="0" borderId="0" xfId="0" applyAlignment="1">
      <alignment wrapText="1"/>
    </xf>
    <xf numFmtId="1" fontId="1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188" fontId="1" fillId="0" borderId="13" xfId="0" applyNumberFormat="1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0" fillId="0" borderId="13" xfId="0" applyFont="1" applyBorder="1" applyAlignment="1" quotePrefix="1">
      <alignment horizontal="center" vertical="top" wrapText="1"/>
    </xf>
    <xf numFmtId="2" fontId="1" fillId="0" borderId="13" xfId="0" applyNumberFormat="1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2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88" fontId="1" fillId="0" borderId="13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1" fontId="58" fillId="0" borderId="0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191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1" fontId="6" fillId="0" borderId="13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3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 quotePrefix="1">
      <alignment horizontal="left" vertical="top" wrapText="1"/>
    </xf>
    <xf numFmtId="0" fontId="4" fillId="0" borderId="13" xfId="0" applyFont="1" applyFill="1" applyBorder="1" applyAlignment="1" quotePrefix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 wrapText="1"/>
    </xf>
    <xf numFmtId="0" fontId="4" fillId="0" borderId="17" xfId="0" applyFont="1" applyBorder="1" applyAlignment="1" quotePrefix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Users\User1\Documents\2016\BVC%202016\rectificare%202\bun%20rectificare%202%20ANEXE%20BVC%202016%20ORDIN%2020-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BVC2018\BVC%20RECTIF.3%202018\ANEXE%20BVC%202018%20ORDIN%20314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%20Fabian\Downloads\ANEXE%20BVC%202023%20rectif%20iulie%202023%20_CFG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5"/>
      <sheetName val="ANEXA6"/>
      <sheetName val="ANEXA01"/>
      <sheetName val="ANEXA02"/>
    </sheetNames>
    <sheetDataSet>
      <sheetData sheetId="0">
        <row r="73">
          <cell r="B73" t="str">
            <v>DIRECTOR GENERAL</v>
          </cell>
        </row>
        <row r="74">
          <cell r="B74" t="str">
            <v>BUJOR IONUT ANTONIO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</sheetNames>
    <sheetDataSet>
      <sheetData sheetId="0">
        <row r="75">
          <cell r="H75" t="str">
            <v>FABIAN DANA IOANA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 5"/>
    </sheetNames>
    <sheetDataSet>
      <sheetData sheetId="0">
        <row r="76">
          <cell r="B76" t="str">
            <v>DIRECTOR GENERAL</v>
          </cell>
          <cell r="H76" t="str">
            <v>DIRECTOR ECONOMIC</v>
          </cell>
        </row>
        <row r="77">
          <cell r="B77" t="str">
            <v>BUJOR IONUT ANTONIO</v>
          </cell>
          <cell r="H77" t="str">
            <v>FABIAN DANA IOANA</v>
          </cell>
        </row>
        <row r="80">
          <cell r="H80" t="str">
            <v>VIZAT CFG</v>
          </cell>
        </row>
        <row r="81">
          <cell r="H81" t="str">
            <v>Iojiban Doina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zoomScale="94" zoomScaleNormal="94" zoomScalePageLayoutView="0" workbookViewId="0" topLeftCell="A1">
      <selection activeCell="L1" sqref="L1:M1"/>
    </sheetView>
  </sheetViews>
  <sheetFormatPr defaultColWidth="11.57421875" defaultRowHeight="12.75"/>
  <cols>
    <col min="1" max="4" width="3.8515625" style="0" customWidth="1"/>
    <col min="5" max="5" width="39.7109375" style="0" customWidth="1"/>
    <col min="6" max="6" width="5.140625" style="1" customWidth="1"/>
    <col min="7" max="7" width="9.28125" style="0" customWidth="1"/>
    <col min="8" max="8" width="9.7109375" style="0" customWidth="1"/>
    <col min="9" max="9" width="9.28125" style="0" customWidth="1"/>
    <col min="10" max="10" width="8.7109375" style="140" customWidth="1"/>
    <col min="11" max="11" width="8.8515625" style="140" customWidth="1"/>
    <col min="12" max="12" width="9.421875" style="0" customWidth="1"/>
    <col min="13" max="13" width="9.8515625" style="0" customWidth="1"/>
    <col min="14" max="19" width="11.57421875" style="0" customWidth="1"/>
    <col min="20" max="20" width="67.00390625" style="0" customWidth="1"/>
  </cols>
  <sheetData>
    <row r="1" spans="1:13" ht="12.75" customHeight="1">
      <c r="A1" s="2"/>
      <c r="B1" s="2"/>
      <c r="C1" s="2"/>
      <c r="D1" s="3"/>
      <c r="E1" s="3"/>
      <c r="F1" s="3"/>
      <c r="G1" s="3"/>
      <c r="H1" s="3"/>
      <c r="I1" s="3"/>
      <c r="J1" s="131"/>
      <c r="K1" s="131"/>
      <c r="L1" s="153" t="s">
        <v>448</v>
      </c>
      <c r="M1" s="153"/>
    </row>
    <row r="2" spans="1:13" s="8" customFormat="1" ht="12.75" customHeight="1">
      <c r="A2" s="4" t="s">
        <v>272</v>
      </c>
      <c r="B2" s="5"/>
      <c r="C2" s="5"/>
      <c r="D2" s="6"/>
      <c r="E2" s="6"/>
      <c r="F2" s="6"/>
      <c r="G2" s="6"/>
      <c r="H2" s="6"/>
      <c r="I2" s="6"/>
      <c r="J2" s="132"/>
      <c r="K2" s="132"/>
      <c r="L2" s="6"/>
      <c r="M2" s="7"/>
    </row>
    <row r="3" spans="1:13" s="8" customFormat="1" ht="12.75" customHeight="1">
      <c r="A3" s="4" t="s">
        <v>273</v>
      </c>
      <c r="B3" s="5"/>
      <c r="C3" s="5"/>
      <c r="D3" s="6"/>
      <c r="E3" s="6"/>
      <c r="F3" s="6"/>
      <c r="G3" s="6"/>
      <c r="H3" s="6"/>
      <c r="I3" s="6"/>
      <c r="J3" s="132"/>
      <c r="K3" s="132"/>
      <c r="L3" s="6"/>
      <c r="M3" s="7"/>
    </row>
    <row r="4" spans="1:13" s="8" customFormat="1" ht="12.75" customHeight="1">
      <c r="A4" s="4" t="s">
        <v>274</v>
      </c>
      <c r="B4" s="5"/>
      <c r="C4" s="5"/>
      <c r="D4" s="6"/>
      <c r="E4" s="6"/>
      <c r="F4" s="6"/>
      <c r="G4" s="6"/>
      <c r="H4" s="6"/>
      <c r="I4" s="6"/>
      <c r="J4" s="132"/>
      <c r="K4" s="132"/>
      <c r="L4" s="6"/>
      <c r="M4" s="7"/>
    </row>
    <row r="5" spans="1:13" s="8" customFormat="1" ht="12.75" customHeight="1">
      <c r="A5" s="4" t="s">
        <v>275</v>
      </c>
      <c r="B5" s="5"/>
      <c r="C5" s="5"/>
      <c r="D5" s="6"/>
      <c r="E5" s="6"/>
      <c r="F5" s="6"/>
      <c r="G5" s="6"/>
      <c r="H5" s="6"/>
      <c r="I5" s="6"/>
      <c r="J5" s="132"/>
      <c r="K5" s="132"/>
      <c r="L5" s="6"/>
      <c r="M5" s="7"/>
    </row>
    <row r="6" spans="1:13" ht="12.75" customHeight="1">
      <c r="A6" s="154" t="s">
        <v>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2.75" customHeight="1">
      <c r="A7" s="154" t="s">
        <v>433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2.75" customHeight="1">
      <c r="A8" s="2"/>
      <c r="B8" s="2"/>
      <c r="C8" s="2"/>
      <c r="D8" s="3"/>
      <c r="E8" s="3"/>
      <c r="F8" s="3"/>
      <c r="G8" s="3"/>
      <c r="H8" s="3"/>
      <c r="I8" s="3"/>
      <c r="J8" s="131"/>
      <c r="K8" s="131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131"/>
      <c r="K9" s="131"/>
      <c r="L9" s="3"/>
      <c r="M9" s="9" t="s">
        <v>1</v>
      </c>
    </row>
    <row r="10" spans="1:13" ht="39" customHeight="1">
      <c r="A10" s="155"/>
      <c r="B10" s="155"/>
      <c r="C10" s="155"/>
      <c r="D10" s="156" t="s">
        <v>2</v>
      </c>
      <c r="E10" s="156"/>
      <c r="F10" s="156" t="s">
        <v>3</v>
      </c>
      <c r="G10" s="156" t="s">
        <v>434</v>
      </c>
      <c r="H10" s="156" t="s">
        <v>435</v>
      </c>
      <c r="I10" s="156" t="s">
        <v>4</v>
      </c>
      <c r="J10" s="160" t="s">
        <v>436</v>
      </c>
      <c r="K10" s="158" t="s">
        <v>437</v>
      </c>
      <c r="L10" s="156" t="s">
        <v>4</v>
      </c>
      <c r="M10" s="156"/>
    </row>
    <row r="11" spans="1:13" ht="38.25" customHeight="1">
      <c r="A11" s="155"/>
      <c r="B11" s="155"/>
      <c r="C11" s="155"/>
      <c r="D11" s="155"/>
      <c r="E11" s="156"/>
      <c r="F11" s="156"/>
      <c r="G11" s="156"/>
      <c r="H11" s="156"/>
      <c r="I11" s="156"/>
      <c r="J11" s="160"/>
      <c r="K11" s="159"/>
      <c r="L11" s="11" t="s">
        <v>5</v>
      </c>
      <c r="M11" s="11" t="s">
        <v>6</v>
      </c>
    </row>
    <row r="12" spans="1:13" ht="12.75" customHeight="1">
      <c r="A12" s="99">
        <v>0</v>
      </c>
      <c r="B12" s="99">
        <v>1</v>
      </c>
      <c r="C12" s="100"/>
      <c r="D12" s="161">
        <v>2</v>
      </c>
      <c r="E12" s="161"/>
      <c r="F12" s="99">
        <v>3</v>
      </c>
      <c r="G12" s="99">
        <v>4</v>
      </c>
      <c r="H12" s="99">
        <v>5</v>
      </c>
      <c r="I12" s="99" t="s">
        <v>7</v>
      </c>
      <c r="J12" s="133">
        <v>7</v>
      </c>
      <c r="K12" s="133">
        <v>8</v>
      </c>
      <c r="L12" s="99">
        <v>9</v>
      </c>
      <c r="M12" s="99">
        <v>10</v>
      </c>
    </row>
    <row r="13" spans="1:13" ht="12.75" customHeight="1">
      <c r="A13" s="12" t="s">
        <v>8</v>
      </c>
      <c r="B13" s="13"/>
      <c r="C13" s="13"/>
      <c r="D13" s="151" t="s">
        <v>387</v>
      </c>
      <c r="E13" s="151"/>
      <c r="F13" s="12">
        <v>1</v>
      </c>
      <c r="G13" s="96">
        <f>G14+G17</f>
        <v>24566.600000000002</v>
      </c>
      <c r="H13" s="96">
        <f>H14+H17</f>
        <v>25088</v>
      </c>
      <c r="I13" s="22">
        <f aca="true" t="shared" si="0" ref="I13:I18">H13/G13*100</f>
        <v>102.12239381925052</v>
      </c>
      <c r="J13" s="134">
        <v>25088</v>
      </c>
      <c r="K13" s="134">
        <v>25088</v>
      </c>
      <c r="L13" s="24">
        <f aca="true" t="shared" si="1" ref="L13:L18">J13/H13*100</f>
        <v>100</v>
      </c>
      <c r="M13" s="24">
        <f>K13/J13*100</f>
        <v>100</v>
      </c>
    </row>
    <row r="14" spans="1:13" ht="12.75" customHeight="1">
      <c r="A14" s="157"/>
      <c r="B14" s="12">
        <v>1</v>
      </c>
      <c r="C14" s="13"/>
      <c r="D14" s="151" t="s">
        <v>9</v>
      </c>
      <c r="E14" s="151"/>
      <c r="F14" s="12">
        <v>2</v>
      </c>
      <c r="G14" s="13">
        <f>ANEXA2!I14</f>
        <v>24523.600000000002</v>
      </c>
      <c r="H14" s="21">
        <f>ANEXA2!L14</f>
        <v>25038</v>
      </c>
      <c r="I14" s="22">
        <f t="shared" si="0"/>
        <v>102.09757131905593</v>
      </c>
      <c r="J14" s="134">
        <v>25038</v>
      </c>
      <c r="K14" s="134">
        <v>25038</v>
      </c>
      <c r="L14" s="24">
        <f t="shared" si="1"/>
        <v>100</v>
      </c>
      <c r="M14" s="24">
        <f aca="true" t="shared" si="2" ref="M14:M39">K14/J14*100</f>
        <v>100</v>
      </c>
    </row>
    <row r="15" spans="1:13" ht="25.5">
      <c r="A15" s="157"/>
      <c r="B15" s="13"/>
      <c r="C15" s="13"/>
      <c r="D15" s="12" t="s">
        <v>10</v>
      </c>
      <c r="E15" s="14" t="s">
        <v>285</v>
      </c>
      <c r="F15" s="12">
        <v>3</v>
      </c>
      <c r="G15" s="13">
        <f>ANEXA2!I22</f>
        <v>7214</v>
      </c>
      <c r="H15" s="21">
        <f>ANEXA2!L22</f>
        <v>7200</v>
      </c>
      <c r="I15" s="22">
        <f t="shared" si="0"/>
        <v>99.80593290823398</v>
      </c>
      <c r="J15" s="134">
        <v>7200</v>
      </c>
      <c r="K15" s="134">
        <v>7200</v>
      </c>
      <c r="L15" s="24">
        <f t="shared" si="1"/>
        <v>100</v>
      </c>
      <c r="M15" s="24">
        <f t="shared" si="2"/>
        <v>100</v>
      </c>
    </row>
    <row r="16" spans="1:13" ht="25.5">
      <c r="A16" s="157"/>
      <c r="B16" s="13"/>
      <c r="C16" s="13"/>
      <c r="D16" s="12" t="s">
        <v>11</v>
      </c>
      <c r="E16" s="14" t="s">
        <v>270</v>
      </c>
      <c r="F16" s="12">
        <v>4</v>
      </c>
      <c r="G16" s="13">
        <f>ANEXA2!I23</f>
        <v>13318.2</v>
      </c>
      <c r="H16" s="21">
        <f>ANEXA2!L23</f>
        <v>13335</v>
      </c>
      <c r="I16" s="22">
        <f t="shared" si="0"/>
        <v>100.12614317250079</v>
      </c>
      <c r="J16" s="134">
        <v>13335</v>
      </c>
      <c r="K16" s="134">
        <v>13335</v>
      </c>
      <c r="L16" s="24">
        <f t="shared" si="1"/>
        <v>100</v>
      </c>
      <c r="M16" s="24">
        <f t="shared" si="2"/>
        <v>100</v>
      </c>
    </row>
    <row r="17" spans="1:13" ht="12.75" customHeight="1">
      <c r="A17" s="157"/>
      <c r="B17" s="12">
        <v>2</v>
      </c>
      <c r="C17" s="13"/>
      <c r="D17" s="151" t="s">
        <v>12</v>
      </c>
      <c r="E17" s="151"/>
      <c r="F17" s="12">
        <v>5</v>
      </c>
      <c r="G17" s="21">
        <f>ANEXA2!I34</f>
        <v>43</v>
      </c>
      <c r="H17" s="13">
        <f>ANEXA2!L34</f>
        <v>50</v>
      </c>
      <c r="I17" s="22">
        <f t="shared" si="0"/>
        <v>116.27906976744187</v>
      </c>
      <c r="J17" s="134">
        <v>50</v>
      </c>
      <c r="K17" s="134">
        <v>50</v>
      </c>
      <c r="L17" s="24">
        <f t="shared" si="1"/>
        <v>100</v>
      </c>
      <c r="M17" s="24">
        <f t="shared" si="2"/>
        <v>100</v>
      </c>
    </row>
    <row r="18" spans="1:13" ht="12.75" customHeight="1">
      <c r="A18" s="12" t="s">
        <v>14</v>
      </c>
      <c r="B18" s="13"/>
      <c r="C18" s="13"/>
      <c r="D18" s="151" t="s">
        <v>15</v>
      </c>
      <c r="E18" s="151"/>
      <c r="F18" s="12">
        <v>6</v>
      </c>
      <c r="G18" s="96">
        <f>G19+G31</f>
        <v>23680.960000000003</v>
      </c>
      <c r="H18" s="96">
        <f>H19+H31</f>
        <v>25018.4</v>
      </c>
      <c r="I18" s="22">
        <f t="shared" si="0"/>
        <v>105.64774401037795</v>
      </c>
      <c r="J18" s="135">
        <v>25018.6</v>
      </c>
      <c r="K18" s="135">
        <v>25018.6</v>
      </c>
      <c r="L18" s="24">
        <f t="shared" si="1"/>
        <v>100.00079941163303</v>
      </c>
      <c r="M18" s="24">
        <f t="shared" si="2"/>
        <v>100</v>
      </c>
    </row>
    <row r="19" spans="1:13" ht="12.75" customHeight="1">
      <c r="A19" s="157"/>
      <c r="B19" s="12">
        <v>1</v>
      </c>
      <c r="C19" s="13"/>
      <c r="D19" s="151" t="s">
        <v>16</v>
      </c>
      <c r="E19" s="151"/>
      <c r="F19" s="12">
        <v>7</v>
      </c>
      <c r="G19" s="21">
        <f>G20+G21+G22+G30</f>
        <v>23680.9</v>
      </c>
      <c r="H19" s="13">
        <f>H20+H21+H22+H30</f>
        <v>25016.4</v>
      </c>
      <c r="I19" s="22">
        <f aca="true" t="shared" si="3" ref="I19:I25">H19/G19*100</f>
        <v>105.63956606378981</v>
      </c>
      <c r="J19" s="134">
        <v>25016.6</v>
      </c>
      <c r="K19" s="134">
        <v>25016.6</v>
      </c>
      <c r="L19" s="24">
        <f aca="true" t="shared" si="4" ref="L19:L25">J19/H19*100</f>
        <v>100.00079947554403</v>
      </c>
      <c r="M19" s="24">
        <f t="shared" si="2"/>
        <v>100</v>
      </c>
    </row>
    <row r="20" spans="1:13" ht="12.75" customHeight="1">
      <c r="A20" s="157"/>
      <c r="B20" s="13"/>
      <c r="C20" s="12" t="s">
        <v>17</v>
      </c>
      <c r="D20" s="151" t="s">
        <v>18</v>
      </c>
      <c r="E20" s="151"/>
      <c r="F20" s="12">
        <v>8</v>
      </c>
      <c r="G20" s="21">
        <f>ANEXA2!I42</f>
        <v>6424.7</v>
      </c>
      <c r="H20" s="21">
        <f>ANEXA2!L42</f>
        <v>7469</v>
      </c>
      <c r="I20" s="22">
        <f t="shared" si="3"/>
        <v>116.25445546095538</v>
      </c>
      <c r="J20" s="134">
        <v>7469</v>
      </c>
      <c r="K20" s="134">
        <v>7469</v>
      </c>
      <c r="L20" s="24">
        <f t="shared" si="4"/>
        <v>100</v>
      </c>
      <c r="M20" s="24">
        <f t="shared" si="2"/>
        <v>100</v>
      </c>
    </row>
    <row r="21" spans="1:13" ht="12.75" customHeight="1">
      <c r="A21" s="157"/>
      <c r="B21" s="10"/>
      <c r="C21" s="12" t="s">
        <v>19</v>
      </c>
      <c r="D21" s="151" t="s">
        <v>20</v>
      </c>
      <c r="E21" s="151"/>
      <c r="F21" s="12">
        <v>9</v>
      </c>
      <c r="G21" s="21">
        <f>ANEXA2!I90</f>
        <v>4145.6</v>
      </c>
      <c r="H21" s="21">
        <f>ANEXA2!L90</f>
        <v>890</v>
      </c>
      <c r="I21" s="22">
        <f t="shared" si="3"/>
        <v>21.46854496333462</v>
      </c>
      <c r="J21" s="134">
        <v>890</v>
      </c>
      <c r="K21" s="134">
        <v>890</v>
      </c>
      <c r="L21" s="24">
        <f t="shared" si="4"/>
        <v>100</v>
      </c>
      <c r="M21" s="24">
        <f t="shared" si="2"/>
        <v>100</v>
      </c>
    </row>
    <row r="22" spans="1:13" ht="12.75" customHeight="1">
      <c r="A22" s="157"/>
      <c r="B22" s="10"/>
      <c r="C22" s="12" t="s">
        <v>21</v>
      </c>
      <c r="D22" s="151" t="s">
        <v>22</v>
      </c>
      <c r="E22" s="151"/>
      <c r="F22" s="12">
        <v>10</v>
      </c>
      <c r="G22" s="21">
        <f>G23+G26+G28+G29</f>
        <v>12734.199999999999</v>
      </c>
      <c r="H22" s="13">
        <f>H23+H26+H28+H29</f>
        <v>16236</v>
      </c>
      <c r="I22" s="22">
        <f t="shared" si="3"/>
        <v>127.49917544879146</v>
      </c>
      <c r="J22" s="134">
        <v>16236</v>
      </c>
      <c r="K22" s="134">
        <v>16236</v>
      </c>
      <c r="L22" s="24">
        <f t="shared" si="4"/>
        <v>100</v>
      </c>
      <c r="M22" s="24">
        <f t="shared" si="2"/>
        <v>100</v>
      </c>
    </row>
    <row r="23" spans="1:13" ht="12.75">
      <c r="A23" s="157"/>
      <c r="B23" s="10"/>
      <c r="C23" s="10"/>
      <c r="D23" s="12" t="s">
        <v>23</v>
      </c>
      <c r="E23" s="14" t="s">
        <v>24</v>
      </c>
      <c r="F23" s="12">
        <v>11</v>
      </c>
      <c r="G23" s="21">
        <f>G24+G25</f>
        <v>11769.599999999999</v>
      </c>
      <c r="H23" s="13">
        <f>H24+H25</f>
        <v>15124</v>
      </c>
      <c r="I23" s="22">
        <f t="shared" si="3"/>
        <v>128.50054377379013</v>
      </c>
      <c r="J23" s="134">
        <v>15124</v>
      </c>
      <c r="K23" s="134">
        <v>15124</v>
      </c>
      <c r="L23" s="24">
        <f t="shared" si="4"/>
        <v>100</v>
      </c>
      <c r="M23" s="24">
        <f t="shared" si="2"/>
        <v>100</v>
      </c>
    </row>
    <row r="24" spans="1:13" ht="12.75">
      <c r="A24" s="157"/>
      <c r="B24" s="10"/>
      <c r="C24" s="10"/>
      <c r="D24" s="12" t="s">
        <v>25</v>
      </c>
      <c r="E24" s="14" t="s">
        <v>26</v>
      </c>
      <c r="F24" s="12">
        <v>12</v>
      </c>
      <c r="G24" s="21">
        <f>ANEXA2!I99</f>
        <v>10525.599999999999</v>
      </c>
      <c r="H24" s="21">
        <f>ANEXA2!L99</f>
        <v>13321</v>
      </c>
      <c r="I24" s="22">
        <f t="shared" si="3"/>
        <v>126.5581059512047</v>
      </c>
      <c r="J24" s="134">
        <v>13321</v>
      </c>
      <c r="K24" s="134">
        <v>13321</v>
      </c>
      <c r="L24" s="24">
        <f t="shared" si="4"/>
        <v>100</v>
      </c>
      <c r="M24" s="24">
        <f t="shared" si="2"/>
        <v>100</v>
      </c>
    </row>
    <row r="25" spans="1:13" ht="12.75">
      <c r="A25" s="157"/>
      <c r="B25" s="10"/>
      <c r="C25" s="10"/>
      <c r="D25" s="12" t="s">
        <v>27</v>
      </c>
      <c r="E25" s="14" t="s">
        <v>28</v>
      </c>
      <c r="F25" s="12">
        <v>13</v>
      </c>
      <c r="G25" s="21">
        <f>ANEXA2!I103</f>
        <v>1244</v>
      </c>
      <c r="H25" s="13">
        <f>ANEXA2!L103</f>
        <v>1803</v>
      </c>
      <c r="I25" s="22">
        <f t="shared" si="3"/>
        <v>144.93569131832797</v>
      </c>
      <c r="J25" s="134">
        <v>1803</v>
      </c>
      <c r="K25" s="134">
        <v>1803</v>
      </c>
      <c r="L25" s="24">
        <f t="shared" si="4"/>
        <v>100</v>
      </c>
      <c r="M25" s="24">
        <f t="shared" si="2"/>
        <v>100</v>
      </c>
    </row>
    <row r="26" spans="1:13" ht="12.75">
      <c r="A26" s="157"/>
      <c r="B26" s="10"/>
      <c r="C26" s="10"/>
      <c r="D26" s="12" t="s">
        <v>29</v>
      </c>
      <c r="E26" s="14" t="s">
        <v>30</v>
      </c>
      <c r="F26" s="12">
        <v>14</v>
      </c>
      <c r="G26" s="13">
        <v>0</v>
      </c>
      <c r="H26" s="13">
        <v>0</v>
      </c>
      <c r="I26" s="22">
        <v>0</v>
      </c>
      <c r="J26" s="134">
        <v>0</v>
      </c>
      <c r="K26" s="134">
        <v>0</v>
      </c>
      <c r="L26" s="24"/>
      <c r="M26" s="24" t="s">
        <v>276</v>
      </c>
    </row>
    <row r="27" spans="1:13" ht="25.5">
      <c r="A27" s="157"/>
      <c r="B27" s="10"/>
      <c r="C27" s="10"/>
      <c r="D27" s="13"/>
      <c r="E27" s="14" t="s">
        <v>31</v>
      </c>
      <c r="F27" s="12">
        <v>15</v>
      </c>
      <c r="G27" s="13">
        <v>0</v>
      </c>
      <c r="H27" s="13">
        <v>0</v>
      </c>
      <c r="I27" s="22">
        <v>0</v>
      </c>
      <c r="J27" s="134">
        <v>0</v>
      </c>
      <c r="K27" s="134">
        <v>0</v>
      </c>
      <c r="L27" s="24"/>
      <c r="M27" s="24" t="s">
        <v>276</v>
      </c>
    </row>
    <row r="28" spans="1:13" ht="38.25">
      <c r="A28" s="157"/>
      <c r="B28" s="10"/>
      <c r="C28" s="10"/>
      <c r="D28" s="12" t="s">
        <v>32</v>
      </c>
      <c r="E28" s="14" t="s">
        <v>33</v>
      </c>
      <c r="F28" s="12">
        <v>16</v>
      </c>
      <c r="G28" s="21">
        <f>ANEXA2!I115</f>
        <v>712</v>
      </c>
      <c r="H28" s="21">
        <f>ANEXA2!L115</f>
        <v>794</v>
      </c>
      <c r="I28" s="22">
        <f>H28/G28*100</f>
        <v>111.51685393258425</v>
      </c>
      <c r="J28" s="134">
        <v>794</v>
      </c>
      <c r="K28" s="134">
        <v>794</v>
      </c>
      <c r="L28" s="24">
        <f>J28/H28*100</f>
        <v>100</v>
      </c>
      <c r="M28" s="24">
        <f t="shared" si="2"/>
        <v>100</v>
      </c>
    </row>
    <row r="29" spans="1:13" ht="12.75">
      <c r="A29" s="157"/>
      <c r="B29" s="10"/>
      <c r="C29" s="10"/>
      <c r="D29" s="12" t="s">
        <v>34</v>
      </c>
      <c r="E29" s="14" t="s">
        <v>299</v>
      </c>
      <c r="F29" s="12">
        <v>17</v>
      </c>
      <c r="G29" s="21">
        <f>ANEXA2!I124</f>
        <v>252.6</v>
      </c>
      <c r="H29" s="21">
        <f>ANEXA2!L124</f>
        <v>318</v>
      </c>
      <c r="I29" s="22">
        <f>H29/G29*100</f>
        <v>125.89073634204276</v>
      </c>
      <c r="J29" s="134">
        <v>318</v>
      </c>
      <c r="K29" s="134">
        <v>318</v>
      </c>
      <c r="L29" s="24">
        <f>J29/H29*100</f>
        <v>100</v>
      </c>
      <c r="M29" s="24">
        <f t="shared" si="2"/>
        <v>100</v>
      </c>
    </row>
    <row r="30" spans="1:13" ht="12.75" customHeight="1">
      <c r="A30" s="157"/>
      <c r="B30" s="10"/>
      <c r="C30" s="12" t="s">
        <v>35</v>
      </c>
      <c r="D30" s="151" t="s">
        <v>300</v>
      </c>
      <c r="E30" s="151"/>
      <c r="F30" s="12">
        <v>18</v>
      </c>
      <c r="G30" s="21">
        <f>ANEXA2!I125</f>
        <v>376.4</v>
      </c>
      <c r="H30" s="21">
        <f>ANEXA2!L125</f>
        <v>421.4</v>
      </c>
      <c r="I30" s="22">
        <f>H30/G30*100</f>
        <v>111.95536663124336</v>
      </c>
      <c r="J30" s="134">
        <v>421.59999999999997</v>
      </c>
      <c r="K30" s="134">
        <v>421.59999999999997</v>
      </c>
      <c r="L30" s="24">
        <f>J30/H30*100</f>
        <v>100.04746084480303</v>
      </c>
      <c r="M30" s="24">
        <f t="shared" si="2"/>
        <v>100</v>
      </c>
    </row>
    <row r="31" spans="1:13" ht="12.75" customHeight="1">
      <c r="A31" s="157"/>
      <c r="B31" s="12">
        <v>2</v>
      </c>
      <c r="C31" s="13"/>
      <c r="D31" s="151" t="s">
        <v>36</v>
      </c>
      <c r="E31" s="151"/>
      <c r="F31" s="12">
        <v>19</v>
      </c>
      <c r="G31" s="21">
        <f>ANEXA2!I142</f>
        <v>0.06</v>
      </c>
      <c r="H31" s="13">
        <f>ANEXA2!L142</f>
        <v>2</v>
      </c>
      <c r="I31" s="22" t="s">
        <v>226</v>
      </c>
      <c r="J31" s="134">
        <v>2</v>
      </c>
      <c r="K31" s="134">
        <v>2</v>
      </c>
      <c r="L31" s="24">
        <f>J31/H31*100</f>
        <v>100</v>
      </c>
      <c r="M31" s="24" t="s">
        <v>276</v>
      </c>
    </row>
    <row r="32" spans="1:13" ht="12.75" customHeight="1">
      <c r="A32" s="12" t="s">
        <v>37</v>
      </c>
      <c r="B32" s="13"/>
      <c r="C32" s="13"/>
      <c r="D32" s="151" t="s">
        <v>38</v>
      </c>
      <c r="E32" s="151"/>
      <c r="F32" s="12">
        <v>20</v>
      </c>
      <c r="G32" s="96">
        <f>G13-G18</f>
        <v>885.6399999999994</v>
      </c>
      <c r="H32" s="96">
        <f>H13-H18</f>
        <v>69.59999999999854</v>
      </c>
      <c r="I32" s="22">
        <f>H32/G32*100</f>
        <v>7.858723634885348</v>
      </c>
      <c r="J32" s="134">
        <v>69.40000000000146</v>
      </c>
      <c r="K32" s="134">
        <v>69.40000000000146</v>
      </c>
      <c r="L32" s="24">
        <f>J32/H32*100</f>
        <v>99.7126436781651</v>
      </c>
      <c r="M32" s="24">
        <f t="shared" si="2"/>
        <v>100</v>
      </c>
    </row>
    <row r="33" spans="1:13" ht="12.75" customHeight="1">
      <c r="A33" s="12" t="s">
        <v>39</v>
      </c>
      <c r="B33" s="13">
        <v>1</v>
      </c>
      <c r="C33" s="13"/>
      <c r="D33" s="151" t="s">
        <v>388</v>
      </c>
      <c r="E33" s="151"/>
      <c r="F33" s="12">
        <v>21</v>
      </c>
      <c r="G33" s="13">
        <v>0</v>
      </c>
      <c r="H33" s="13">
        <v>0</v>
      </c>
      <c r="I33" s="22">
        <v>0</v>
      </c>
      <c r="J33" s="134">
        <v>0</v>
      </c>
      <c r="K33" s="134">
        <v>0</v>
      </c>
      <c r="L33" s="24">
        <v>0</v>
      </c>
      <c r="M33" s="24">
        <v>0</v>
      </c>
    </row>
    <row r="34" spans="1:13" ht="12.75" customHeight="1">
      <c r="A34" s="12"/>
      <c r="B34" s="13">
        <v>2</v>
      </c>
      <c r="C34" s="13"/>
      <c r="D34" s="151" t="s">
        <v>389</v>
      </c>
      <c r="E34" s="151"/>
      <c r="F34" s="12">
        <v>22</v>
      </c>
      <c r="G34" s="13"/>
      <c r="H34" s="13"/>
      <c r="I34" s="22"/>
      <c r="J34" s="134"/>
      <c r="K34" s="134"/>
      <c r="L34" s="24"/>
      <c r="M34" s="24"/>
    </row>
    <row r="35" spans="1:13" ht="12.75" customHeight="1">
      <c r="A35" s="12"/>
      <c r="B35" s="13">
        <v>3</v>
      </c>
      <c r="C35" s="13"/>
      <c r="D35" s="151" t="s">
        <v>390</v>
      </c>
      <c r="E35" s="151"/>
      <c r="F35" s="12">
        <v>23</v>
      </c>
      <c r="G35" s="13"/>
      <c r="H35" s="13"/>
      <c r="I35" s="22"/>
      <c r="J35" s="134"/>
      <c r="K35" s="134"/>
      <c r="L35" s="24"/>
      <c r="M35" s="24"/>
    </row>
    <row r="36" spans="1:13" ht="12.75" customHeight="1">
      <c r="A36" s="12"/>
      <c r="B36" s="13">
        <v>4</v>
      </c>
      <c r="C36" s="13"/>
      <c r="D36" s="151" t="s">
        <v>391</v>
      </c>
      <c r="E36" s="151"/>
      <c r="F36" s="12">
        <v>24</v>
      </c>
      <c r="G36" s="13"/>
      <c r="H36" s="13"/>
      <c r="I36" s="22"/>
      <c r="J36" s="134"/>
      <c r="K36" s="134"/>
      <c r="L36" s="24"/>
      <c r="M36" s="24"/>
    </row>
    <row r="37" spans="1:13" ht="12.75" customHeight="1">
      <c r="A37" s="12"/>
      <c r="B37" s="13">
        <v>5</v>
      </c>
      <c r="C37" s="13"/>
      <c r="D37" s="151" t="s">
        <v>392</v>
      </c>
      <c r="E37" s="151"/>
      <c r="F37" s="12">
        <v>25</v>
      </c>
      <c r="G37" s="13"/>
      <c r="H37" s="13"/>
      <c r="I37" s="22"/>
      <c r="J37" s="134"/>
      <c r="K37" s="134"/>
      <c r="L37" s="24"/>
      <c r="M37" s="24"/>
    </row>
    <row r="38" spans="1:13" ht="45" customHeight="1">
      <c r="A38" s="12" t="s">
        <v>41</v>
      </c>
      <c r="B38" s="13"/>
      <c r="C38" s="13"/>
      <c r="D38" s="151" t="s">
        <v>393</v>
      </c>
      <c r="E38" s="151"/>
      <c r="F38" s="12">
        <v>26</v>
      </c>
      <c r="G38" s="13">
        <v>0</v>
      </c>
      <c r="H38" s="13">
        <v>0</v>
      </c>
      <c r="I38" s="22">
        <v>0</v>
      </c>
      <c r="J38" s="134">
        <v>0</v>
      </c>
      <c r="K38" s="134">
        <v>0</v>
      </c>
      <c r="L38" s="24">
        <v>0</v>
      </c>
      <c r="M38" s="24">
        <v>0</v>
      </c>
    </row>
    <row r="39" spans="1:13" ht="12.75" customHeight="1">
      <c r="A39" s="157"/>
      <c r="B39" s="12">
        <v>1</v>
      </c>
      <c r="C39" s="13"/>
      <c r="D39" s="151" t="s">
        <v>42</v>
      </c>
      <c r="E39" s="151"/>
      <c r="F39" s="12">
        <v>27</v>
      </c>
      <c r="G39" s="13">
        <v>18</v>
      </c>
      <c r="H39" s="13">
        <v>0</v>
      </c>
      <c r="I39" s="22">
        <f>H39/G39*100</f>
        <v>0</v>
      </c>
      <c r="J39" s="134">
        <v>0</v>
      </c>
      <c r="K39" s="134">
        <v>0</v>
      </c>
      <c r="L39" s="24">
        <v>0</v>
      </c>
      <c r="M39" s="24" t="e">
        <f t="shared" si="2"/>
        <v>#DIV/0!</v>
      </c>
    </row>
    <row r="40" spans="1:13" ht="12.75" customHeight="1">
      <c r="A40" s="157"/>
      <c r="B40" s="12">
        <v>2</v>
      </c>
      <c r="C40" s="13"/>
      <c r="D40" s="151" t="s">
        <v>43</v>
      </c>
      <c r="E40" s="151"/>
      <c r="F40" s="12">
        <v>28</v>
      </c>
      <c r="G40" s="13"/>
      <c r="H40" s="13"/>
      <c r="I40" s="22"/>
      <c r="J40" s="134"/>
      <c r="K40" s="134"/>
      <c r="L40" s="24"/>
      <c r="M40" s="24"/>
    </row>
    <row r="41" spans="1:13" ht="12.75" customHeight="1">
      <c r="A41" s="157"/>
      <c r="B41" s="12">
        <v>3</v>
      </c>
      <c r="C41" s="13"/>
      <c r="D41" s="151" t="s">
        <v>44</v>
      </c>
      <c r="E41" s="151"/>
      <c r="F41" s="12">
        <v>29</v>
      </c>
      <c r="G41" s="13">
        <v>0</v>
      </c>
      <c r="H41" s="13">
        <v>0</v>
      </c>
      <c r="I41" s="22">
        <v>0</v>
      </c>
      <c r="J41" s="134">
        <v>0</v>
      </c>
      <c r="K41" s="134">
        <v>0</v>
      </c>
      <c r="L41" s="24">
        <v>0</v>
      </c>
      <c r="M41" s="24">
        <v>0</v>
      </c>
    </row>
    <row r="42" spans="1:13" ht="78.75" customHeight="1">
      <c r="A42" s="157"/>
      <c r="B42" s="12">
        <v>4</v>
      </c>
      <c r="C42" s="13"/>
      <c r="D42" s="151" t="s">
        <v>45</v>
      </c>
      <c r="E42" s="151"/>
      <c r="F42" s="12">
        <v>30</v>
      </c>
      <c r="G42" s="13">
        <v>0</v>
      </c>
      <c r="H42" s="13">
        <v>0</v>
      </c>
      <c r="I42" s="22" t="s">
        <v>226</v>
      </c>
      <c r="J42" s="134">
        <v>0</v>
      </c>
      <c r="K42" s="134">
        <v>0</v>
      </c>
      <c r="L42" s="24" t="s">
        <v>226</v>
      </c>
      <c r="M42" s="13" t="s">
        <v>226</v>
      </c>
    </row>
    <row r="43" spans="1:13" ht="12.75" customHeight="1">
      <c r="A43" s="157"/>
      <c r="B43" s="12">
        <v>5</v>
      </c>
      <c r="C43" s="13"/>
      <c r="D43" s="151" t="s">
        <v>46</v>
      </c>
      <c r="E43" s="151"/>
      <c r="F43" s="12">
        <v>31</v>
      </c>
      <c r="G43" s="13">
        <v>0</v>
      </c>
      <c r="H43" s="13">
        <v>0</v>
      </c>
      <c r="I43" s="22" t="s">
        <v>226</v>
      </c>
      <c r="J43" s="134">
        <v>0</v>
      </c>
      <c r="K43" s="134">
        <v>0</v>
      </c>
      <c r="L43" s="24" t="s">
        <v>226</v>
      </c>
      <c r="M43" s="13" t="s">
        <v>226</v>
      </c>
    </row>
    <row r="44" spans="1:13" ht="29.25" customHeight="1">
      <c r="A44" s="157"/>
      <c r="B44" s="12">
        <v>6</v>
      </c>
      <c r="C44" s="13"/>
      <c r="D44" s="151" t="s">
        <v>394</v>
      </c>
      <c r="E44" s="151"/>
      <c r="F44" s="12">
        <v>32</v>
      </c>
      <c r="G44" s="13">
        <v>0</v>
      </c>
      <c r="H44" s="13">
        <v>0</v>
      </c>
      <c r="I44" s="22" t="s">
        <v>226</v>
      </c>
      <c r="J44" s="134">
        <v>0</v>
      </c>
      <c r="K44" s="134">
        <v>0</v>
      </c>
      <c r="L44" s="24" t="s">
        <v>226</v>
      </c>
      <c r="M44" s="13" t="s">
        <v>226</v>
      </c>
    </row>
    <row r="45" spans="1:13" ht="56.25" customHeight="1">
      <c r="A45" s="157"/>
      <c r="B45" s="12">
        <v>7</v>
      </c>
      <c r="C45" s="13"/>
      <c r="D45" s="151" t="s">
        <v>47</v>
      </c>
      <c r="E45" s="151"/>
      <c r="F45" s="12">
        <v>33</v>
      </c>
      <c r="G45" s="13">
        <v>0</v>
      </c>
      <c r="H45" s="13">
        <v>0</v>
      </c>
      <c r="I45" s="22" t="s">
        <v>226</v>
      </c>
      <c r="J45" s="134">
        <v>0</v>
      </c>
      <c r="K45" s="134">
        <v>0</v>
      </c>
      <c r="L45" s="24" t="s">
        <v>226</v>
      </c>
      <c r="M45" s="13" t="s">
        <v>226</v>
      </c>
    </row>
    <row r="46" spans="1:13" ht="72" customHeight="1">
      <c r="A46" s="157"/>
      <c r="B46" s="12">
        <v>8</v>
      </c>
      <c r="C46" s="13"/>
      <c r="D46" s="151" t="s">
        <v>48</v>
      </c>
      <c r="E46" s="151"/>
      <c r="F46" s="12">
        <v>34</v>
      </c>
      <c r="G46" s="13">
        <v>0</v>
      </c>
      <c r="H46" s="13">
        <v>0</v>
      </c>
      <c r="I46" s="22" t="s">
        <v>226</v>
      </c>
      <c r="J46" s="134">
        <v>0</v>
      </c>
      <c r="K46" s="134">
        <v>0</v>
      </c>
      <c r="L46" s="24" t="s">
        <v>226</v>
      </c>
      <c r="M46" s="13" t="s">
        <v>226</v>
      </c>
    </row>
    <row r="47" spans="1:13" ht="12.75" customHeight="1">
      <c r="A47" s="157"/>
      <c r="B47" s="13"/>
      <c r="C47" s="12" t="s">
        <v>10</v>
      </c>
      <c r="D47" s="151" t="s">
        <v>49</v>
      </c>
      <c r="E47" s="151"/>
      <c r="F47" s="12">
        <v>35</v>
      </c>
      <c r="G47" s="13">
        <v>0</v>
      </c>
      <c r="H47" s="13">
        <v>0</v>
      </c>
      <c r="I47" s="22" t="s">
        <v>226</v>
      </c>
      <c r="J47" s="134">
        <v>0</v>
      </c>
      <c r="K47" s="134">
        <v>0</v>
      </c>
      <c r="L47" s="24" t="s">
        <v>226</v>
      </c>
      <c r="M47" s="13" t="s">
        <v>226</v>
      </c>
    </row>
    <row r="48" spans="1:13" ht="12.75" customHeight="1">
      <c r="A48" s="157"/>
      <c r="B48" s="13"/>
      <c r="C48" s="12" t="s">
        <v>11</v>
      </c>
      <c r="D48" s="151" t="s">
        <v>50</v>
      </c>
      <c r="E48" s="151"/>
      <c r="F48" s="12">
        <v>36</v>
      </c>
      <c r="G48" s="13">
        <v>0</v>
      </c>
      <c r="H48" s="13">
        <v>0</v>
      </c>
      <c r="I48" s="22" t="s">
        <v>226</v>
      </c>
      <c r="J48" s="134">
        <v>0</v>
      </c>
      <c r="K48" s="134">
        <v>0</v>
      </c>
      <c r="L48" s="24" t="s">
        <v>226</v>
      </c>
      <c r="M48" s="13" t="s">
        <v>226</v>
      </c>
    </row>
    <row r="49" spans="1:13" ht="12.75" customHeight="1">
      <c r="A49" s="157"/>
      <c r="B49" s="13"/>
      <c r="C49" s="12" t="s">
        <v>51</v>
      </c>
      <c r="D49" s="151" t="s">
        <v>52</v>
      </c>
      <c r="E49" s="151"/>
      <c r="F49" s="12">
        <v>37</v>
      </c>
      <c r="G49" s="13">
        <v>0</v>
      </c>
      <c r="H49" s="13">
        <v>0</v>
      </c>
      <c r="I49" s="22" t="s">
        <v>226</v>
      </c>
      <c r="J49" s="134">
        <v>0</v>
      </c>
      <c r="K49" s="134">
        <v>0</v>
      </c>
      <c r="L49" s="24" t="s">
        <v>226</v>
      </c>
      <c r="M49" s="13" t="s">
        <v>226</v>
      </c>
    </row>
    <row r="50" spans="1:13" ht="45.75" customHeight="1">
      <c r="A50" s="157"/>
      <c r="B50" s="12">
        <v>9</v>
      </c>
      <c r="C50" s="13"/>
      <c r="D50" s="151" t="s">
        <v>395</v>
      </c>
      <c r="E50" s="151"/>
      <c r="F50" s="12">
        <v>38</v>
      </c>
      <c r="G50" s="13">
        <v>0</v>
      </c>
      <c r="H50" s="13">
        <v>0</v>
      </c>
      <c r="I50" s="22" t="s">
        <v>226</v>
      </c>
      <c r="J50" s="134">
        <v>0</v>
      </c>
      <c r="K50" s="134">
        <v>0</v>
      </c>
      <c r="L50" s="24" t="s">
        <v>226</v>
      </c>
      <c r="M50" s="13" t="s">
        <v>226</v>
      </c>
    </row>
    <row r="51" spans="1:13" ht="12.75" customHeight="1">
      <c r="A51" s="12" t="s">
        <v>53</v>
      </c>
      <c r="B51" s="13"/>
      <c r="C51" s="13"/>
      <c r="D51" s="151" t="s">
        <v>54</v>
      </c>
      <c r="E51" s="151"/>
      <c r="F51" s="12">
        <v>39</v>
      </c>
      <c r="G51" s="13">
        <v>0</v>
      </c>
      <c r="H51" s="13">
        <v>0</v>
      </c>
      <c r="I51" s="22" t="s">
        <v>226</v>
      </c>
      <c r="J51" s="134">
        <v>0</v>
      </c>
      <c r="K51" s="134">
        <v>0</v>
      </c>
      <c r="L51" s="24" t="s">
        <v>226</v>
      </c>
      <c r="M51" s="13" t="s">
        <v>226</v>
      </c>
    </row>
    <row r="52" spans="1:13" ht="12.75" customHeight="1">
      <c r="A52" s="12" t="s">
        <v>55</v>
      </c>
      <c r="B52" s="13"/>
      <c r="C52" s="13"/>
      <c r="D52" s="151" t="s">
        <v>56</v>
      </c>
      <c r="E52" s="151"/>
      <c r="F52" s="12">
        <v>40</v>
      </c>
      <c r="G52" s="13">
        <v>0</v>
      </c>
      <c r="H52" s="13">
        <v>0</v>
      </c>
      <c r="I52" s="22" t="s">
        <v>226</v>
      </c>
      <c r="J52" s="134">
        <v>0</v>
      </c>
      <c r="K52" s="134">
        <v>0</v>
      </c>
      <c r="L52" s="24" t="s">
        <v>226</v>
      </c>
      <c r="M52" s="13" t="s">
        <v>226</v>
      </c>
    </row>
    <row r="53" spans="1:13" ht="12.75" customHeight="1">
      <c r="A53" s="157"/>
      <c r="B53" s="13"/>
      <c r="C53" s="12" t="s">
        <v>10</v>
      </c>
      <c r="D53" s="151" t="s">
        <v>57</v>
      </c>
      <c r="E53" s="151"/>
      <c r="F53" s="12">
        <v>41</v>
      </c>
      <c r="G53" s="13">
        <v>0</v>
      </c>
      <c r="H53" s="13">
        <v>0</v>
      </c>
      <c r="I53" s="22" t="s">
        <v>226</v>
      </c>
      <c r="J53" s="134">
        <v>0</v>
      </c>
      <c r="K53" s="134">
        <v>0</v>
      </c>
      <c r="L53" s="24" t="s">
        <v>226</v>
      </c>
      <c r="M53" s="13" t="s">
        <v>226</v>
      </c>
    </row>
    <row r="54" spans="1:13" ht="12.75" customHeight="1">
      <c r="A54" s="157"/>
      <c r="B54" s="13"/>
      <c r="C54" s="12" t="s">
        <v>11</v>
      </c>
      <c r="D54" s="151" t="s">
        <v>58</v>
      </c>
      <c r="E54" s="151"/>
      <c r="F54" s="12">
        <v>42</v>
      </c>
      <c r="G54" s="13">
        <v>0</v>
      </c>
      <c r="H54" s="13">
        <v>0</v>
      </c>
      <c r="I54" s="22" t="s">
        <v>226</v>
      </c>
      <c r="J54" s="134">
        <v>0</v>
      </c>
      <c r="K54" s="134">
        <v>0</v>
      </c>
      <c r="L54" s="24" t="s">
        <v>226</v>
      </c>
      <c r="M54" s="13" t="s">
        <v>226</v>
      </c>
    </row>
    <row r="55" spans="1:13" ht="12.75" customHeight="1">
      <c r="A55" s="157"/>
      <c r="B55" s="13"/>
      <c r="C55" s="12" t="s">
        <v>51</v>
      </c>
      <c r="D55" s="151" t="s">
        <v>59</v>
      </c>
      <c r="E55" s="151"/>
      <c r="F55" s="12">
        <v>43</v>
      </c>
      <c r="G55" s="13">
        <v>0</v>
      </c>
      <c r="H55" s="13">
        <v>0</v>
      </c>
      <c r="I55" s="22" t="s">
        <v>226</v>
      </c>
      <c r="J55" s="134">
        <v>0</v>
      </c>
      <c r="K55" s="134">
        <v>0</v>
      </c>
      <c r="L55" s="24" t="s">
        <v>226</v>
      </c>
      <c r="M55" s="13" t="s">
        <v>226</v>
      </c>
    </row>
    <row r="56" spans="1:13" ht="12.75" customHeight="1">
      <c r="A56" s="157"/>
      <c r="B56" s="13"/>
      <c r="C56" s="12" t="s">
        <v>60</v>
      </c>
      <c r="D56" s="151" t="s">
        <v>61</v>
      </c>
      <c r="E56" s="151"/>
      <c r="F56" s="12">
        <v>44</v>
      </c>
      <c r="G56" s="13">
        <v>0</v>
      </c>
      <c r="H56" s="13">
        <v>0</v>
      </c>
      <c r="I56" s="22" t="s">
        <v>226</v>
      </c>
      <c r="J56" s="134">
        <v>0</v>
      </c>
      <c r="K56" s="134">
        <v>0</v>
      </c>
      <c r="L56" s="24" t="s">
        <v>226</v>
      </c>
      <c r="M56" s="13" t="s">
        <v>226</v>
      </c>
    </row>
    <row r="57" spans="1:13" ht="12.75" customHeight="1">
      <c r="A57" s="157"/>
      <c r="B57" s="13"/>
      <c r="C57" s="12" t="s">
        <v>62</v>
      </c>
      <c r="D57" s="151" t="s">
        <v>63</v>
      </c>
      <c r="E57" s="151"/>
      <c r="F57" s="12">
        <v>45</v>
      </c>
      <c r="G57" s="13">
        <v>0</v>
      </c>
      <c r="H57" s="13">
        <v>0</v>
      </c>
      <c r="I57" s="22" t="s">
        <v>226</v>
      </c>
      <c r="J57" s="134">
        <v>0</v>
      </c>
      <c r="K57" s="134">
        <v>0</v>
      </c>
      <c r="L57" s="24" t="s">
        <v>226</v>
      </c>
      <c r="M57" s="13" t="s">
        <v>226</v>
      </c>
    </row>
    <row r="58" spans="1:13" ht="27" customHeight="1">
      <c r="A58" s="12" t="s">
        <v>64</v>
      </c>
      <c r="B58" s="13"/>
      <c r="C58" s="13"/>
      <c r="D58" s="151" t="s">
        <v>65</v>
      </c>
      <c r="E58" s="151"/>
      <c r="F58" s="12">
        <v>46</v>
      </c>
      <c r="G58" s="21">
        <f>ANEXA4!F13</f>
        <v>1486</v>
      </c>
      <c r="H58" s="21">
        <f>ANEXA4!G13</f>
        <v>1709</v>
      </c>
      <c r="I58" s="22">
        <f>H58/G58*100</f>
        <v>115.00672947510094</v>
      </c>
      <c r="J58" s="136">
        <v>1709</v>
      </c>
      <c r="K58" s="136">
        <v>1709</v>
      </c>
      <c r="L58" s="24">
        <f>J58/H58*100</f>
        <v>100</v>
      </c>
      <c r="M58" s="22" t="s">
        <v>226</v>
      </c>
    </row>
    <row r="59" spans="1:13" ht="12.75" customHeight="1">
      <c r="A59" s="157"/>
      <c r="B59" s="12">
        <v>1</v>
      </c>
      <c r="C59" s="13"/>
      <c r="D59" s="151" t="s">
        <v>271</v>
      </c>
      <c r="E59" s="151"/>
      <c r="F59" s="12">
        <v>47</v>
      </c>
      <c r="G59" s="21">
        <f>ANEXA4!F17</f>
        <v>0</v>
      </c>
      <c r="H59" s="21">
        <f>ANEXA4!G17</f>
        <v>500</v>
      </c>
      <c r="I59" s="22" t="s">
        <v>276</v>
      </c>
      <c r="J59" s="134">
        <v>500</v>
      </c>
      <c r="K59" s="134">
        <v>500</v>
      </c>
      <c r="L59" s="24" t="s">
        <v>276</v>
      </c>
      <c r="M59" s="24" t="s">
        <v>276</v>
      </c>
    </row>
    <row r="60" spans="1:13" ht="25.5">
      <c r="A60" s="157"/>
      <c r="B60" s="13"/>
      <c r="C60" s="13"/>
      <c r="D60" s="13"/>
      <c r="E60" s="14" t="s">
        <v>67</v>
      </c>
      <c r="F60" s="12">
        <v>48</v>
      </c>
      <c r="G60" s="13"/>
      <c r="H60" s="13"/>
      <c r="I60" s="22"/>
      <c r="J60" s="134"/>
      <c r="K60" s="134"/>
      <c r="L60" s="24"/>
      <c r="M60" s="24"/>
    </row>
    <row r="61" spans="1:13" ht="12.75" customHeight="1">
      <c r="A61" s="12" t="s">
        <v>68</v>
      </c>
      <c r="B61" s="13"/>
      <c r="C61" s="13"/>
      <c r="D61" s="151" t="s">
        <v>69</v>
      </c>
      <c r="E61" s="151"/>
      <c r="F61" s="12">
        <v>49</v>
      </c>
      <c r="G61" s="21">
        <f>ANEXA4!F24</f>
        <v>1486.4</v>
      </c>
      <c r="H61" s="21">
        <f>ANEXA4!G24</f>
        <v>1709</v>
      </c>
      <c r="I61" s="22">
        <f>H61/G61*100</f>
        <v>114.97578040904197</v>
      </c>
      <c r="J61" s="136">
        <v>1289</v>
      </c>
      <c r="K61" s="136">
        <v>1289</v>
      </c>
      <c r="L61" s="24" t="s">
        <v>276</v>
      </c>
      <c r="M61" s="24" t="s">
        <v>276</v>
      </c>
    </row>
    <row r="62" spans="1:13" ht="12.75" customHeight="1">
      <c r="A62" s="12" t="s">
        <v>70</v>
      </c>
      <c r="B62" s="13"/>
      <c r="C62" s="13"/>
      <c r="D62" s="151" t="s">
        <v>71</v>
      </c>
      <c r="E62" s="151"/>
      <c r="F62" s="12"/>
      <c r="G62" s="13"/>
      <c r="H62" s="13"/>
      <c r="I62" s="22"/>
      <c r="J62" s="134"/>
      <c r="K62" s="134"/>
      <c r="L62" s="24"/>
      <c r="M62" s="24"/>
    </row>
    <row r="63" spans="1:13" ht="12.75" customHeight="1">
      <c r="A63" s="157"/>
      <c r="B63" s="12">
        <v>1</v>
      </c>
      <c r="C63" s="13"/>
      <c r="D63" s="151" t="s">
        <v>72</v>
      </c>
      <c r="E63" s="151"/>
      <c r="F63" s="12">
        <v>50</v>
      </c>
      <c r="G63" s="13">
        <f>ANEXA2!I167</f>
        <v>170</v>
      </c>
      <c r="H63" s="13">
        <f>ANEXA2!L167</f>
        <v>176</v>
      </c>
      <c r="I63" s="22">
        <f aca="true" t="shared" si="5" ref="I63:I68">H63/G63*100</f>
        <v>103.5294117647059</v>
      </c>
      <c r="J63" s="134">
        <v>176</v>
      </c>
      <c r="K63" s="134">
        <v>176</v>
      </c>
      <c r="L63" s="24">
        <f aca="true" t="shared" si="6" ref="L63:L68">J63/H63*100</f>
        <v>100</v>
      </c>
      <c r="M63" s="24">
        <f>K63/J63*100</f>
        <v>100</v>
      </c>
    </row>
    <row r="64" spans="1:13" ht="12.75" customHeight="1">
      <c r="A64" s="157"/>
      <c r="B64" s="12">
        <v>2</v>
      </c>
      <c r="C64" s="13"/>
      <c r="D64" s="151" t="s">
        <v>73</v>
      </c>
      <c r="E64" s="151"/>
      <c r="F64" s="12">
        <v>51</v>
      </c>
      <c r="G64" s="13">
        <f>ANEXA2!I168</f>
        <v>160</v>
      </c>
      <c r="H64" s="13">
        <f>ANEXA2!L168</f>
        <v>165</v>
      </c>
      <c r="I64" s="22">
        <f t="shared" si="5"/>
        <v>103.125</v>
      </c>
      <c r="J64" s="134">
        <v>165</v>
      </c>
      <c r="K64" s="134">
        <v>165</v>
      </c>
      <c r="L64" s="24">
        <f t="shared" si="6"/>
        <v>100</v>
      </c>
      <c r="M64" s="24">
        <f>K64/J64*100</f>
        <v>100</v>
      </c>
    </row>
    <row r="65" spans="1:13" ht="31.5" customHeight="1">
      <c r="A65" s="157"/>
      <c r="B65" s="12">
        <v>3</v>
      </c>
      <c r="C65" s="13"/>
      <c r="D65" s="151" t="s">
        <v>74</v>
      </c>
      <c r="E65" s="151"/>
      <c r="F65" s="12">
        <v>52</v>
      </c>
      <c r="G65" s="21">
        <f>ANEXA2!I169</f>
        <v>6129.999999999999</v>
      </c>
      <c r="H65" s="21">
        <f>ANEXA2!L169</f>
        <v>7638.383838383838</v>
      </c>
      <c r="I65" s="22">
        <f t="shared" si="5"/>
        <v>124.60658790185708</v>
      </c>
      <c r="J65" s="136">
        <v>7638.383838383838</v>
      </c>
      <c r="K65" s="136">
        <v>7638.383838383838</v>
      </c>
      <c r="L65" s="24">
        <f t="shared" si="6"/>
        <v>100</v>
      </c>
      <c r="M65" s="24">
        <f>K65/J65*100</f>
        <v>100</v>
      </c>
    </row>
    <row r="66" spans="1:13" ht="39" customHeight="1">
      <c r="A66" s="157"/>
      <c r="B66" s="12">
        <v>4</v>
      </c>
      <c r="C66" s="13"/>
      <c r="D66" s="151" t="s">
        <v>301</v>
      </c>
      <c r="E66" s="151"/>
      <c r="F66" s="12">
        <v>53</v>
      </c>
      <c r="G66" s="21">
        <f>ANEXA2!I171</f>
        <v>5591.458333333333</v>
      </c>
      <c r="H66" s="21">
        <f>ANEXA2!L171</f>
        <v>6252.070707070708</v>
      </c>
      <c r="I66" s="22">
        <f t="shared" si="5"/>
        <v>111.81467041968554</v>
      </c>
      <c r="J66" s="137">
        <v>6252.070707070708</v>
      </c>
      <c r="K66" s="137">
        <v>6252.070707070708</v>
      </c>
      <c r="L66" s="24">
        <f t="shared" si="6"/>
        <v>100</v>
      </c>
      <c r="M66" s="24">
        <f>K66/J66*100</f>
        <v>100</v>
      </c>
    </row>
    <row r="67" spans="1:13" ht="28.5" customHeight="1">
      <c r="A67" s="157"/>
      <c r="B67" s="12">
        <v>5</v>
      </c>
      <c r="C67" s="13"/>
      <c r="D67" s="151" t="s">
        <v>396</v>
      </c>
      <c r="E67" s="151"/>
      <c r="F67" s="12">
        <v>54</v>
      </c>
      <c r="G67" s="23">
        <f>(G14)/G64</f>
        <v>153.2725</v>
      </c>
      <c r="H67" s="23">
        <f>(H14)/H64</f>
        <v>151.74545454545455</v>
      </c>
      <c r="I67" s="22">
        <f t="shared" si="5"/>
        <v>99.00370552150878</v>
      </c>
      <c r="J67" s="138">
        <v>151.74545454545455</v>
      </c>
      <c r="K67" s="138">
        <v>151.74545454545455</v>
      </c>
      <c r="L67" s="24">
        <f t="shared" si="6"/>
        <v>100</v>
      </c>
      <c r="M67" s="24">
        <f>K67/J67*100</f>
        <v>100</v>
      </c>
    </row>
    <row r="68" spans="1:13" ht="42.75" customHeight="1">
      <c r="A68" s="157"/>
      <c r="B68" s="12">
        <v>6</v>
      </c>
      <c r="C68" s="13"/>
      <c r="D68" s="151" t="s">
        <v>397</v>
      </c>
      <c r="E68" s="151"/>
      <c r="F68" s="12">
        <v>55</v>
      </c>
      <c r="G68" s="23">
        <f>(G14-G16)/G64</f>
        <v>70.03375000000001</v>
      </c>
      <c r="H68" s="23">
        <f>(H14-H16)/H64</f>
        <v>70.92727272727272</v>
      </c>
      <c r="I68" s="22">
        <f t="shared" si="5"/>
        <v>101.275845898974</v>
      </c>
      <c r="J68" s="138">
        <v>70.92727272727272</v>
      </c>
      <c r="K68" s="138">
        <v>70.92727272727272</v>
      </c>
      <c r="L68" s="24">
        <f t="shared" si="6"/>
        <v>100</v>
      </c>
      <c r="M68" s="23">
        <f>(M14-M16)/M64</f>
        <v>0</v>
      </c>
    </row>
    <row r="69" spans="1:13" ht="27.75" customHeight="1">
      <c r="A69" s="157"/>
      <c r="B69" s="12">
        <v>7</v>
      </c>
      <c r="C69" s="13"/>
      <c r="D69" s="151" t="s">
        <v>75</v>
      </c>
      <c r="E69" s="151"/>
      <c r="F69" s="12">
        <v>56</v>
      </c>
      <c r="G69" s="13"/>
      <c r="H69" s="13"/>
      <c r="I69" s="22"/>
      <c r="J69" s="134"/>
      <c r="K69" s="134"/>
      <c r="L69" s="24"/>
      <c r="M69" s="24"/>
    </row>
    <row r="70" spans="1:13" ht="30" customHeight="1">
      <c r="A70" s="157"/>
      <c r="B70" s="12">
        <v>8</v>
      </c>
      <c r="C70" s="13"/>
      <c r="D70" s="151" t="s">
        <v>76</v>
      </c>
      <c r="E70" s="151"/>
      <c r="F70" s="12">
        <v>57</v>
      </c>
      <c r="G70" s="13">
        <f>G18/G13*1000</f>
        <v>963.949427271173</v>
      </c>
      <c r="H70" s="13">
        <f>H18/H13*1000</f>
        <v>997.2257653061225</v>
      </c>
      <c r="I70" s="22">
        <f>H70/G70*100</f>
        <v>103.45208338669289</v>
      </c>
      <c r="J70" s="134">
        <v>997.233737244898</v>
      </c>
      <c r="K70" s="134">
        <v>997.233737244898</v>
      </c>
      <c r="L70" s="24">
        <f>J70/H70*100</f>
        <v>100.00079941163303</v>
      </c>
      <c r="M70" s="24">
        <f>K70/J70*100</f>
        <v>100</v>
      </c>
    </row>
    <row r="71" spans="1:13" ht="12.75" customHeight="1">
      <c r="A71" s="157"/>
      <c r="B71" s="12">
        <v>9</v>
      </c>
      <c r="C71" s="13"/>
      <c r="D71" s="151" t="s">
        <v>77</v>
      </c>
      <c r="E71" s="151"/>
      <c r="F71" s="12">
        <v>58</v>
      </c>
      <c r="G71" s="13">
        <f>ANEXA2!I181</f>
        <v>0</v>
      </c>
      <c r="H71" s="13">
        <f>ANEXA2!L181</f>
        <v>0</v>
      </c>
      <c r="I71" s="22" t="s">
        <v>226</v>
      </c>
      <c r="J71" s="134">
        <v>0</v>
      </c>
      <c r="K71" s="134">
        <v>0</v>
      </c>
      <c r="L71" s="24" t="s">
        <v>226</v>
      </c>
      <c r="M71" s="24" t="s">
        <v>226</v>
      </c>
    </row>
    <row r="72" spans="1:13" ht="12.75" customHeight="1">
      <c r="A72" s="157"/>
      <c r="B72" s="12">
        <v>10</v>
      </c>
      <c r="C72" s="13"/>
      <c r="D72" s="151" t="s">
        <v>78</v>
      </c>
      <c r="E72" s="151"/>
      <c r="F72" s="12">
        <v>59</v>
      </c>
      <c r="G72" s="21">
        <f>ANEXA2!I182</f>
        <v>153.022</v>
      </c>
      <c r="H72" s="13">
        <f>ANEXA2!L182</f>
        <v>165</v>
      </c>
      <c r="I72" s="21">
        <f>H72/G72*100</f>
        <v>107.82763262798814</v>
      </c>
      <c r="J72" s="134">
        <v>165</v>
      </c>
      <c r="K72" s="134">
        <v>165</v>
      </c>
      <c r="L72" s="24">
        <f>J72/I72*100</f>
        <v>153.022</v>
      </c>
      <c r="M72" s="24">
        <f>K72/J72*100</f>
        <v>100</v>
      </c>
    </row>
    <row r="73" spans="1:11" s="8" customFormat="1" ht="12.75">
      <c r="A73" s="4" t="s">
        <v>398</v>
      </c>
      <c r="F73" s="15"/>
      <c r="J73" s="139"/>
      <c r="K73" s="139"/>
    </row>
    <row r="74" ht="12.75">
      <c r="A74" s="4" t="s">
        <v>399</v>
      </c>
    </row>
    <row r="76" spans="2:13" ht="12.75" customHeight="1">
      <c r="B76" s="152" t="s">
        <v>277</v>
      </c>
      <c r="C76" s="152"/>
      <c r="D76" s="152"/>
      <c r="E76" s="152"/>
      <c r="H76" s="152" t="s">
        <v>279</v>
      </c>
      <c r="I76" s="152"/>
      <c r="J76" s="152"/>
      <c r="K76" s="152"/>
      <c r="L76" s="152"/>
      <c r="M76" s="152"/>
    </row>
    <row r="77" spans="2:8" ht="12.75">
      <c r="B77" s="152" t="s">
        <v>278</v>
      </c>
      <c r="C77" s="152"/>
      <c r="D77" s="152"/>
      <c r="E77" s="152"/>
      <c r="H77" s="16" t="s">
        <v>298</v>
      </c>
    </row>
    <row r="80" ht="12.75">
      <c r="H80" t="s">
        <v>282</v>
      </c>
    </row>
    <row r="81" ht="12.75">
      <c r="H81" t="s">
        <v>376</v>
      </c>
    </row>
  </sheetData>
  <sheetProtection selectLockedCells="1" selectUnlockedCells="1"/>
  <mergeCells count="74">
    <mergeCell ref="D34:E34"/>
    <mergeCell ref="D35:E35"/>
    <mergeCell ref="D36:E36"/>
    <mergeCell ref="D37:E37"/>
    <mergeCell ref="H76:M76"/>
    <mergeCell ref="D67:E67"/>
    <mergeCell ref="D68:E68"/>
    <mergeCell ref="D70:E70"/>
    <mergeCell ref="D71:E71"/>
    <mergeCell ref="D72:E72"/>
    <mergeCell ref="B76:E76"/>
    <mergeCell ref="D69:E69"/>
    <mergeCell ref="D58:E58"/>
    <mergeCell ref="A59:A60"/>
    <mergeCell ref="D59:E59"/>
    <mergeCell ref="D61:E61"/>
    <mergeCell ref="D62:E62"/>
    <mergeCell ref="A63:A72"/>
    <mergeCell ref="D63:E63"/>
    <mergeCell ref="D64:E64"/>
    <mergeCell ref="D66:E66"/>
    <mergeCell ref="D52:E52"/>
    <mergeCell ref="A53:A57"/>
    <mergeCell ref="D53:E53"/>
    <mergeCell ref="D54:E54"/>
    <mergeCell ref="D55:E55"/>
    <mergeCell ref="D56:E56"/>
    <mergeCell ref="D57:E57"/>
    <mergeCell ref="A39:A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19:A31"/>
    <mergeCell ref="D19:E19"/>
    <mergeCell ref="D20:E20"/>
    <mergeCell ref="D21:E21"/>
    <mergeCell ref="D22:E22"/>
    <mergeCell ref="D30:E30"/>
    <mergeCell ref="D31:E31"/>
    <mergeCell ref="A14:A17"/>
    <mergeCell ref="D14:E14"/>
    <mergeCell ref="D17:E17"/>
    <mergeCell ref="K10:K11"/>
    <mergeCell ref="D18:E18"/>
    <mergeCell ref="H10:H11"/>
    <mergeCell ref="I10:I11"/>
    <mergeCell ref="J10:J11"/>
    <mergeCell ref="D10:E11"/>
    <mergeCell ref="D12:E12"/>
    <mergeCell ref="L1:M1"/>
    <mergeCell ref="A6:M6"/>
    <mergeCell ref="A7:M7"/>
    <mergeCell ref="A10:A11"/>
    <mergeCell ref="B10:B11"/>
    <mergeCell ref="C10:C11"/>
    <mergeCell ref="F10:F11"/>
    <mergeCell ref="G10:G11"/>
    <mergeCell ref="L10:M10"/>
    <mergeCell ref="D13:E13"/>
    <mergeCell ref="B77:E77"/>
    <mergeCell ref="D32:E32"/>
    <mergeCell ref="D33:E33"/>
    <mergeCell ref="D38:E38"/>
    <mergeCell ref="D48:E48"/>
    <mergeCell ref="D49:E49"/>
    <mergeCell ref="D50:E50"/>
    <mergeCell ref="D51:E51"/>
    <mergeCell ref="D65:E65"/>
  </mergeCells>
  <printOptions/>
  <pageMargins left="0.3937007874015748" right="0.1968503937007874" top="1.062992125984252" bottom="1.062992125984252" header="0.7874015748031497" footer="0.7874015748031497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01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3.00390625" style="1" customWidth="1"/>
    <col min="2" max="2" width="2.7109375" style="1" customWidth="1"/>
    <col min="3" max="3" width="3.28125" style="1" customWidth="1"/>
    <col min="4" max="4" width="5.8515625" style="1" customWidth="1"/>
    <col min="5" max="5" width="36.57421875" style="1" customWidth="1"/>
    <col min="6" max="6" width="5.7109375" style="1" bestFit="1" customWidth="1"/>
    <col min="7" max="7" width="7.7109375" style="1" customWidth="1"/>
    <col min="8" max="8" width="12.8515625" style="1" customWidth="1"/>
    <col min="9" max="11" width="7.7109375" style="1" customWidth="1"/>
    <col min="12" max="12" width="8.8515625" style="126" customWidth="1"/>
    <col min="13" max="13" width="7.57421875" style="1" customWidth="1"/>
    <col min="14" max="14" width="7.7109375" style="79" customWidth="1"/>
    <col min="15" max="15" width="5.421875" style="1" customWidth="1"/>
    <col min="16" max="16" width="6.00390625" style="1" customWidth="1"/>
    <col min="17" max="17" width="6.57421875" style="1" customWidth="1"/>
    <col min="18" max="18" width="8.8515625" style="1" customWidth="1"/>
    <col min="19" max="19" width="10.28125" style="1" hidden="1" customWidth="1"/>
    <col min="20" max="20" width="10.57421875" style="53" customWidth="1"/>
    <col min="21" max="23" width="11.57421875" style="1" customWidth="1"/>
    <col min="24" max="16384" width="11.57421875" style="1" customWidth="1"/>
  </cols>
  <sheetData>
    <row r="1" spans="1:18" ht="12.75" customHeight="1">
      <c r="A1" s="49"/>
      <c r="B1" s="49"/>
      <c r="C1" s="49"/>
      <c r="D1" s="3"/>
      <c r="E1" s="3" t="s">
        <v>452</v>
      </c>
      <c r="F1" s="3"/>
      <c r="G1" s="3"/>
      <c r="H1" s="3"/>
      <c r="I1" s="3"/>
      <c r="J1" s="3"/>
      <c r="K1" s="3"/>
      <c r="L1" s="122"/>
      <c r="M1" s="3"/>
      <c r="N1" s="76"/>
      <c r="O1" s="3"/>
      <c r="P1" s="3"/>
      <c r="Q1" s="3"/>
      <c r="R1" s="3"/>
    </row>
    <row r="2" spans="1:20" s="15" customFormat="1" ht="12.75" customHeight="1">
      <c r="A2" s="4" t="s">
        <v>272</v>
      </c>
      <c r="B2" s="50"/>
      <c r="C2" s="50"/>
      <c r="D2" s="6"/>
      <c r="E2" s="6"/>
      <c r="F2" s="6"/>
      <c r="G2" s="6"/>
      <c r="H2" s="6"/>
      <c r="I2" s="6"/>
      <c r="J2" s="6"/>
      <c r="K2" s="6"/>
      <c r="L2" s="123"/>
      <c r="M2" s="6"/>
      <c r="N2" s="77"/>
      <c r="O2" s="6"/>
      <c r="P2" s="6"/>
      <c r="Q2" s="7"/>
      <c r="T2" s="53"/>
    </row>
    <row r="3" spans="1:20" s="15" customFormat="1" ht="12.75" customHeight="1">
      <c r="A3" s="4" t="s">
        <v>273</v>
      </c>
      <c r="B3" s="50"/>
      <c r="C3" s="50"/>
      <c r="D3" s="6"/>
      <c r="E3" s="6"/>
      <c r="F3" s="6"/>
      <c r="G3" s="6"/>
      <c r="H3" s="6"/>
      <c r="I3" s="6"/>
      <c r="J3" s="6"/>
      <c r="K3" s="6"/>
      <c r="L3" s="123"/>
      <c r="M3" s="6"/>
      <c r="N3" s="77"/>
      <c r="O3" s="6"/>
      <c r="P3" s="6"/>
      <c r="Q3" s="7"/>
      <c r="T3" s="53"/>
    </row>
    <row r="4" spans="1:20" s="15" customFormat="1" ht="12.75" customHeight="1">
      <c r="A4" s="4" t="s">
        <v>274</v>
      </c>
      <c r="B4" s="50"/>
      <c r="C4" s="50"/>
      <c r="D4" s="6"/>
      <c r="E4" s="6"/>
      <c r="F4" s="6"/>
      <c r="G4" s="6"/>
      <c r="H4" s="6"/>
      <c r="I4" s="6"/>
      <c r="J4" s="6"/>
      <c r="K4" s="6"/>
      <c r="L4" s="123"/>
      <c r="M4" s="6"/>
      <c r="N4" s="77"/>
      <c r="O4" s="6"/>
      <c r="P4" s="6"/>
      <c r="Q4" s="7"/>
      <c r="T4" s="53"/>
    </row>
    <row r="5" spans="1:20" s="15" customFormat="1" ht="12.75" customHeight="1">
      <c r="A5" s="4" t="s">
        <v>275</v>
      </c>
      <c r="B5" s="50"/>
      <c r="C5" s="50"/>
      <c r="D5" s="6"/>
      <c r="E5" s="6"/>
      <c r="F5" s="6"/>
      <c r="G5" s="6"/>
      <c r="H5" s="6"/>
      <c r="I5" s="6"/>
      <c r="J5" s="6"/>
      <c r="K5" s="6"/>
      <c r="L5" s="123"/>
      <c r="M5" s="6"/>
      <c r="N5" s="77"/>
      <c r="O5" s="6"/>
      <c r="P5" s="6"/>
      <c r="Q5" s="7"/>
      <c r="T5" s="53"/>
    </row>
    <row r="6" spans="1:18" ht="12.75" customHeight="1">
      <c r="A6" s="154" t="s">
        <v>409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7" ht="17.25" customHeight="1">
      <c r="A7" s="17"/>
      <c r="B7" s="49"/>
      <c r="C7" s="49"/>
      <c r="D7" s="3"/>
      <c r="E7" s="3"/>
      <c r="F7" s="3"/>
      <c r="G7" s="164" t="s">
        <v>422</v>
      </c>
      <c r="H7" s="164"/>
      <c r="I7" s="3"/>
      <c r="J7" s="3"/>
      <c r="K7" s="3"/>
      <c r="L7" s="122"/>
      <c r="M7" s="3"/>
      <c r="N7" s="76"/>
      <c r="O7" s="3"/>
      <c r="P7" s="3"/>
      <c r="Q7" s="49"/>
    </row>
    <row r="8" spans="1:18" ht="12.75" customHeight="1">
      <c r="A8" s="49"/>
      <c r="B8" s="49"/>
      <c r="C8" s="49"/>
      <c r="D8" s="3"/>
      <c r="E8" s="3"/>
      <c r="F8" s="3"/>
      <c r="G8" s="3"/>
      <c r="H8" s="3"/>
      <c r="I8" s="3"/>
      <c r="J8" s="3"/>
      <c r="K8" s="3"/>
      <c r="L8" s="122"/>
      <c r="M8" s="3"/>
      <c r="N8" s="76"/>
      <c r="O8" s="3"/>
      <c r="P8" s="3"/>
      <c r="Q8" s="3"/>
      <c r="R8" s="3"/>
    </row>
    <row r="9" spans="1:20" ht="26.25" customHeight="1">
      <c r="A9" s="165"/>
      <c r="B9" s="165"/>
      <c r="C9" s="165"/>
      <c r="D9" s="162" t="s">
        <v>2</v>
      </c>
      <c r="E9" s="162"/>
      <c r="F9" s="162" t="s">
        <v>3</v>
      </c>
      <c r="G9" s="162" t="s">
        <v>411</v>
      </c>
      <c r="H9" s="162" t="s">
        <v>412</v>
      </c>
      <c r="I9" s="162"/>
      <c r="J9" s="162" t="s">
        <v>414</v>
      </c>
      <c r="K9" s="162"/>
      <c r="L9" s="129"/>
      <c r="M9" s="57"/>
      <c r="N9" s="162"/>
      <c r="O9" s="162"/>
      <c r="P9" s="162"/>
      <c r="Q9" s="162"/>
      <c r="R9" s="162"/>
      <c r="S9" s="56"/>
      <c r="T9" s="163" t="s">
        <v>380</v>
      </c>
    </row>
    <row r="10" spans="1:20" ht="24" customHeight="1">
      <c r="A10" s="165"/>
      <c r="B10" s="165"/>
      <c r="C10" s="165"/>
      <c r="D10" s="162"/>
      <c r="E10" s="162"/>
      <c r="F10" s="162"/>
      <c r="G10" s="162"/>
      <c r="H10" s="129" t="s">
        <v>79</v>
      </c>
      <c r="I10" s="166" t="s">
        <v>438</v>
      </c>
      <c r="J10" s="57" t="s">
        <v>79</v>
      </c>
      <c r="K10" s="162" t="s">
        <v>420</v>
      </c>
      <c r="L10" s="129"/>
      <c r="M10" s="57" t="s">
        <v>4</v>
      </c>
      <c r="N10" s="57" t="s">
        <v>4</v>
      </c>
      <c r="O10" s="162" t="s">
        <v>80</v>
      </c>
      <c r="P10" s="162"/>
      <c r="Q10" s="162"/>
      <c r="R10" s="162"/>
      <c r="S10" s="56"/>
      <c r="T10" s="163"/>
    </row>
    <row r="11" spans="1:21" ht="67.5" customHeight="1">
      <c r="A11" s="165"/>
      <c r="B11" s="165"/>
      <c r="C11" s="165"/>
      <c r="D11" s="162"/>
      <c r="E11" s="162"/>
      <c r="F11" s="162"/>
      <c r="G11" s="162"/>
      <c r="H11" s="130" t="s">
        <v>439</v>
      </c>
      <c r="I11" s="166"/>
      <c r="J11" s="58" t="s">
        <v>415</v>
      </c>
      <c r="K11" s="162"/>
      <c r="L11" s="129" t="s">
        <v>421</v>
      </c>
      <c r="M11" s="57" t="s">
        <v>378</v>
      </c>
      <c r="N11" s="80" t="s">
        <v>379</v>
      </c>
      <c r="O11" s="57" t="s">
        <v>81</v>
      </c>
      <c r="P11" s="57" t="s">
        <v>82</v>
      </c>
      <c r="Q11" s="57" t="s">
        <v>83</v>
      </c>
      <c r="R11" s="57" t="s">
        <v>386</v>
      </c>
      <c r="S11" s="59" t="s">
        <v>288</v>
      </c>
      <c r="T11" s="163"/>
      <c r="U11" s="51"/>
    </row>
    <row r="12" spans="1:21" ht="34.5" customHeight="1">
      <c r="A12" s="57">
        <v>0</v>
      </c>
      <c r="B12" s="57">
        <v>1</v>
      </c>
      <c r="C12" s="56"/>
      <c r="D12" s="60">
        <v>2</v>
      </c>
      <c r="E12" s="56"/>
      <c r="F12" s="57">
        <v>3</v>
      </c>
      <c r="G12" s="57" t="s">
        <v>84</v>
      </c>
      <c r="H12" s="57">
        <v>4</v>
      </c>
      <c r="I12" s="57">
        <v>5</v>
      </c>
      <c r="J12" s="57">
        <v>6</v>
      </c>
      <c r="K12" s="57">
        <v>7</v>
      </c>
      <c r="L12" s="129">
        <v>8</v>
      </c>
      <c r="M12" s="57">
        <v>9</v>
      </c>
      <c r="N12" s="57">
        <v>10</v>
      </c>
      <c r="O12" s="57" t="s">
        <v>382</v>
      </c>
      <c r="P12" s="57" t="s">
        <v>383</v>
      </c>
      <c r="Q12" s="57" t="s">
        <v>384</v>
      </c>
      <c r="R12" s="57" t="s">
        <v>385</v>
      </c>
      <c r="S12" s="61" t="s">
        <v>287</v>
      </c>
      <c r="T12" s="84" t="s">
        <v>381</v>
      </c>
      <c r="U12" s="51"/>
    </row>
    <row r="13" spans="1:21" s="34" customFormat="1" ht="14.25" customHeight="1">
      <c r="A13" s="62" t="s">
        <v>8</v>
      </c>
      <c r="B13" s="63"/>
      <c r="C13" s="63"/>
      <c r="D13" s="167" t="s">
        <v>344</v>
      </c>
      <c r="E13" s="167"/>
      <c r="F13" s="62">
        <v>1</v>
      </c>
      <c r="G13" s="64">
        <f>G14+G34</f>
        <v>21658</v>
      </c>
      <c r="H13" s="64">
        <f>H14+H34</f>
        <v>25064</v>
      </c>
      <c r="I13" s="64">
        <f aca="true" t="shared" si="0" ref="I13:R13">I14+I34</f>
        <v>24566.600000000002</v>
      </c>
      <c r="J13" s="64">
        <f>J14+J34</f>
        <v>25088</v>
      </c>
      <c r="K13" s="64">
        <f>K14+K34</f>
        <v>9843</v>
      </c>
      <c r="L13" s="64">
        <f>L14+L34</f>
        <v>25088</v>
      </c>
      <c r="M13" s="97">
        <f>L13/I13*100</f>
        <v>102.12239381925052</v>
      </c>
      <c r="N13" s="97">
        <f>L13/J13*100</f>
        <v>100</v>
      </c>
      <c r="O13" s="115">
        <f t="shared" si="0"/>
        <v>5416</v>
      </c>
      <c r="P13" s="115">
        <f t="shared" si="0"/>
        <v>10616</v>
      </c>
      <c r="Q13" s="115">
        <f t="shared" si="0"/>
        <v>18642</v>
      </c>
      <c r="R13" s="64">
        <f t="shared" si="0"/>
        <v>25088</v>
      </c>
      <c r="S13" s="65">
        <f aca="true" t="shared" si="1" ref="S13:S50">N13-I13</f>
        <v>-24466.600000000002</v>
      </c>
      <c r="T13" s="66">
        <f>L13-J13</f>
        <v>0</v>
      </c>
      <c r="U13" s="52"/>
    </row>
    <row r="14" spans="1:21" ht="25.5" customHeight="1">
      <c r="A14" s="168"/>
      <c r="B14" s="68">
        <v>1</v>
      </c>
      <c r="C14" s="67"/>
      <c r="D14" s="169" t="s">
        <v>85</v>
      </c>
      <c r="E14" s="169"/>
      <c r="F14" s="68">
        <v>2</v>
      </c>
      <c r="G14" s="70">
        <f aca="true" t="shared" si="2" ref="G14:L14">G15+G20+G21+G24+G25+G26</f>
        <v>21642</v>
      </c>
      <c r="H14" s="70">
        <f t="shared" si="2"/>
        <v>25013</v>
      </c>
      <c r="I14" s="70">
        <f t="shared" si="2"/>
        <v>24523.600000000002</v>
      </c>
      <c r="J14" s="70">
        <f t="shared" si="2"/>
        <v>25038</v>
      </c>
      <c r="K14" s="70">
        <f t="shared" si="2"/>
        <v>9816</v>
      </c>
      <c r="L14" s="70">
        <f t="shared" si="2"/>
        <v>25038</v>
      </c>
      <c r="M14" s="97">
        <f aca="true" t="shared" si="3" ref="M14:M76">L14/I14*100</f>
        <v>102.09757131905593</v>
      </c>
      <c r="N14" s="97">
        <f aca="true" t="shared" si="4" ref="N14:N34">L14/J14*100</f>
        <v>100</v>
      </c>
      <c r="O14" s="67">
        <f>O15+O20+O21+O24+O25+O26</f>
        <v>5405</v>
      </c>
      <c r="P14" s="67">
        <f>P15+P20+P21+P24+P25+P26</f>
        <v>10598</v>
      </c>
      <c r="Q14" s="67">
        <f>Q15+Q20+Q21+Q24+Q25+Q26</f>
        <v>18618</v>
      </c>
      <c r="R14" s="67">
        <f>R15+R20+R21+R24+R25+R26</f>
        <v>25038</v>
      </c>
      <c r="S14" s="56">
        <f t="shared" si="1"/>
        <v>-24423.600000000002</v>
      </c>
      <c r="T14" s="66">
        <f aca="true" t="shared" si="5" ref="T14:T77">L14-J14</f>
        <v>0</v>
      </c>
      <c r="U14" s="51"/>
    </row>
    <row r="15" spans="1:23" ht="32.25" customHeight="1">
      <c r="A15" s="168"/>
      <c r="B15" s="67"/>
      <c r="C15" s="68" t="s">
        <v>10</v>
      </c>
      <c r="D15" s="169" t="s">
        <v>86</v>
      </c>
      <c r="E15" s="169"/>
      <c r="F15" s="68">
        <v>3</v>
      </c>
      <c r="G15" s="70">
        <f>SUM(G16:G19)</f>
        <v>3889</v>
      </c>
      <c r="H15" s="70">
        <f>SUM(H16:H19)</f>
        <v>4400</v>
      </c>
      <c r="I15" s="70">
        <f aca="true" t="shared" si="6" ref="I15:R15">SUM(I16:I19)</f>
        <v>3870</v>
      </c>
      <c r="J15" s="70">
        <f>SUM(J16:J19)</f>
        <v>4400</v>
      </c>
      <c r="K15" s="70">
        <f>SUM(K16:K19)</f>
        <v>1684</v>
      </c>
      <c r="L15" s="70">
        <f>SUM(L16:L19)</f>
        <v>4400</v>
      </c>
      <c r="M15" s="97">
        <f t="shared" si="3"/>
        <v>113.69509043927648</v>
      </c>
      <c r="N15" s="97">
        <f t="shared" si="4"/>
        <v>100</v>
      </c>
      <c r="O15" s="67">
        <f t="shared" si="6"/>
        <v>880</v>
      </c>
      <c r="P15" s="67">
        <f t="shared" si="6"/>
        <v>1748</v>
      </c>
      <c r="Q15" s="67">
        <f t="shared" si="6"/>
        <v>3240</v>
      </c>
      <c r="R15" s="67">
        <f t="shared" si="6"/>
        <v>4400</v>
      </c>
      <c r="S15" s="56">
        <f t="shared" si="1"/>
        <v>-3770</v>
      </c>
      <c r="T15" s="66">
        <f t="shared" si="5"/>
        <v>0</v>
      </c>
      <c r="U15" s="51"/>
      <c r="W15" s="98"/>
    </row>
    <row r="16" spans="1:23" ht="12.75">
      <c r="A16" s="168"/>
      <c r="B16" s="56"/>
      <c r="C16" s="67"/>
      <c r="D16" s="68" t="s">
        <v>87</v>
      </c>
      <c r="E16" s="69" t="s">
        <v>88</v>
      </c>
      <c r="F16" s="68">
        <v>4</v>
      </c>
      <c r="G16" s="70">
        <v>3609</v>
      </c>
      <c r="H16" s="67">
        <v>4000</v>
      </c>
      <c r="I16" s="70">
        <v>3577</v>
      </c>
      <c r="J16" s="67">
        <v>4000</v>
      </c>
      <c r="K16" s="70">
        <v>1552.5</v>
      </c>
      <c r="L16" s="67">
        <v>4000</v>
      </c>
      <c r="M16" s="97">
        <f t="shared" si="3"/>
        <v>111.82555213866368</v>
      </c>
      <c r="N16" s="97">
        <f t="shared" si="4"/>
        <v>100</v>
      </c>
      <c r="O16" s="67">
        <v>800</v>
      </c>
      <c r="P16" s="67">
        <v>1600</v>
      </c>
      <c r="Q16" s="67">
        <v>3000</v>
      </c>
      <c r="R16" s="67">
        <v>4000</v>
      </c>
      <c r="S16" s="56">
        <f t="shared" si="1"/>
        <v>-3477</v>
      </c>
      <c r="T16" s="66">
        <f t="shared" si="5"/>
        <v>0</v>
      </c>
      <c r="U16" s="51"/>
      <c r="W16" s="98"/>
    </row>
    <row r="17" spans="1:23" ht="12.75">
      <c r="A17" s="168"/>
      <c r="B17" s="56"/>
      <c r="C17" s="67"/>
      <c r="D17" s="68" t="s">
        <v>89</v>
      </c>
      <c r="E17" s="69" t="s">
        <v>90</v>
      </c>
      <c r="F17" s="68">
        <v>5</v>
      </c>
      <c r="G17" s="70">
        <v>140</v>
      </c>
      <c r="H17" s="70">
        <v>200</v>
      </c>
      <c r="I17" s="70">
        <v>169</v>
      </c>
      <c r="J17" s="70">
        <v>200</v>
      </c>
      <c r="K17" s="70">
        <v>95.5</v>
      </c>
      <c r="L17" s="70">
        <v>200</v>
      </c>
      <c r="M17" s="97">
        <f t="shared" si="3"/>
        <v>118.34319526627219</v>
      </c>
      <c r="N17" s="97">
        <f t="shared" si="4"/>
        <v>100</v>
      </c>
      <c r="O17" s="67">
        <v>45</v>
      </c>
      <c r="P17" s="67">
        <v>80</v>
      </c>
      <c r="Q17" s="67">
        <v>120</v>
      </c>
      <c r="R17" s="67">
        <v>200</v>
      </c>
      <c r="S17" s="56">
        <f t="shared" si="1"/>
        <v>-69</v>
      </c>
      <c r="T17" s="66">
        <f t="shared" si="5"/>
        <v>0</v>
      </c>
      <c r="U17" s="51"/>
      <c r="W17" s="98"/>
    </row>
    <row r="18" spans="1:23" ht="12.75">
      <c r="A18" s="168"/>
      <c r="B18" s="56"/>
      <c r="C18" s="67"/>
      <c r="D18" s="68" t="s">
        <v>91</v>
      </c>
      <c r="E18" s="69" t="s">
        <v>92</v>
      </c>
      <c r="F18" s="68">
        <v>6</v>
      </c>
      <c r="G18" s="70">
        <v>118</v>
      </c>
      <c r="H18" s="67">
        <v>160</v>
      </c>
      <c r="I18" s="70">
        <v>118</v>
      </c>
      <c r="J18" s="67">
        <v>160</v>
      </c>
      <c r="K18" s="70">
        <v>33</v>
      </c>
      <c r="L18" s="67">
        <v>160</v>
      </c>
      <c r="M18" s="97">
        <f t="shared" si="3"/>
        <v>135.59322033898303</v>
      </c>
      <c r="N18" s="97">
        <f t="shared" si="4"/>
        <v>100</v>
      </c>
      <c r="O18" s="67">
        <v>30</v>
      </c>
      <c r="P18" s="67">
        <v>60</v>
      </c>
      <c r="Q18" s="67">
        <v>100</v>
      </c>
      <c r="R18" s="67">
        <v>160</v>
      </c>
      <c r="S18" s="56">
        <f t="shared" si="1"/>
        <v>-18</v>
      </c>
      <c r="T18" s="66">
        <f t="shared" si="5"/>
        <v>0</v>
      </c>
      <c r="U18" s="51"/>
      <c r="W18" s="98"/>
    </row>
    <row r="19" spans="1:23" ht="12.75">
      <c r="A19" s="168"/>
      <c r="B19" s="56"/>
      <c r="C19" s="67"/>
      <c r="D19" s="68" t="s">
        <v>93</v>
      </c>
      <c r="E19" s="69" t="s">
        <v>94</v>
      </c>
      <c r="F19" s="68">
        <v>7</v>
      </c>
      <c r="G19" s="70">
        <v>22</v>
      </c>
      <c r="H19" s="67">
        <v>40</v>
      </c>
      <c r="I19" s="70">
        <v>6</v>
      </c>
      <c r="J19" s="67">
        <v>40</v>
      </c>
      <c r="K19" s="70">
        <v>3</v>
      </c>
      <c r="L19" s="67">
        <v>40</v>
      </c>
      <c r="M19" s="97">
        <f t="shared" si="3"/>
        <v>666.6666666666667</v>
      </c>
      <c r="N19" s="97">
        <f t="shared" si="4"/>
        <v>100</v>
      </c>
      <c r="O19" s="67">
        <v>5</v>
      </c>
      <c r="P19" s="67">
        <v>8</v>
      </c>
      <c r="Q19" s="67">
        <v>20</v>
      </c>
      <c r="R19" s="67">
        <v>40</v>
      </c>
      <c r="S19" s="56">
        <f t="shared" si="1"/>
        <v>94</v>
      </c>
      <c r="T19" s="66">
        <f t="shared" si="5"/>
        <v>0</v>
      </c>
      <c r="U19" s="51"/>
      <c r="W19" s="98"/>
    </row>
    <row r="20" spans="1:23" ht="12.75" customHeight="1">
      <c r="A20" s="168"/>
      <c r="B20" s="56"/>
      <c r="C20" s="68" t="s">
        <v>11</v>
      </c>
      <c r="D20" s="169" t="s">
        <v>95</v>
      </c>
      <c r="E20" s="169"/>
      <c r="F20" s="68">
        <v>8</v>
      </c>
      <c r="G20" s="67">
        <v>0</v>
      </c>
      <c r="H20" s="67">
        <v>0</v>
      </c>
      <c r="I20" s="67">
        <v>3</v>
      </c>
      <c r="J20" s="67">
        <v>3</v>
      </c>
      <c r="K20" s="67">
        <v>0</v>
      </c>
      <c r="L20" s="67">
        <v>3</v>
      </c>
      <c r="M20" s="97">
        <v>0</v>
      </c>
      <c r="N20" s="97">
        <v>0</v>
      </c>
      <c r="O20" s="67">
        <v>0</v>
      </c>
      <c r="P20" s="67">
        <v>0</v>
      </c>
      <c r="Q20" s="67">
        <v>3</v>
      </c>
      <c r="R20" s="67">
        <v>3</v>
      </c>
      <c r="S20" s="56">
        <f t="shared" si="1"/>
        <v>-3</v>
      </c>
      <c r="T20" s="66">
        <f t="shared" si="5"/>
        <v>0</v>
      </c>
      <c r="U20" s="51"/>
      <c r="W20" s="98"/>
    </row>
    <row r="21" spans="1:23" ht="30" customHeight="1">
      <c r="A21" s="168"/>
      <c r="B21" s="56"/>
      <c r="C21" s="68" t="s">
        <v>51</v>
      </c>
      <c r="D21" s="169" t="s">
        <v>302</v>
      </c>
      <c r="E21" s="169"/>
      <c r="F21" s="62">
        <v>9</v>
      </c>
      <c r="G21" s="70">
        <f>SUM(G22:G23)</f>
        <v>17714</v>
      </c>
      <c r="H21" s="70">
        <f>SUM(H22:H23)</f>
        <v>20535</v>
      </c>
      <c r="I21" s="70">
        <f aca="true" t="shared" si="7" ref="I21:R21">SUM(I22:I23)</f>
        <v>20532.2</v>
      </c>
      <c r="J21" s="70">
        <f>SUM(J22:J23)</f>
        <v>20535</v>
      </c>
      <c r="K21" s="70">
        <f>SUM(K22:K23)</f>
        <v>8102</v>
      </c>
      <c r="L21" s="70">
        <f>SUM(L22:L23)</f>
        <v>20535</v>
      </c>
      <c r="M21" s="97">
        <f t="shared" si="3"/>
        <v>100.01363711633434</v>
      </c>
      <c r="N21" s="97">
        <f t="shared" si="4"/>
        <v>100</v>
      </c>
      <c r="O21" s="67">
        <f t="shared" si="7"/>
        <v>4500</v>
      </c>
      <c r="P21" s="67">
        <f t="shared" si="7"/>
        <v>8800</v>
      </c>
      <c r="Q21" s="67">
        <f t="shared" si="7"/>
        <v>15300</v>
      </c>
      <c r="R21" s="67">
        <f t="shared" si="7"/>
        <v>20535</v>
      </c>
      <c r="S21" s="56">
        <f t="shared" si="1"/>
        <v>-20432.2</v>
      </c>
      <c r="T21" s="66">
        <f t="shared" si="5"/>
        <v>0</v>
      </c>
      <c r="U21" s="51"/>
      <c r="W21" s="98"/>
    </row>
    <row r="22" spans="1:23" ht="29.25" customHeight="1">
      <c r="A22" s="168"/>
      <c r="B22" s="56"/>
      <c r="C22" s="67"/>
      <c r="D22" s="68" t="s">
        <v>96</v>
      </c>
      <c r="E22" s="69" t="s">
        <v>303</v>
      </c>
      <c r="F22" s="68">
        <v>10</v>
      </c>
      <c r="G22" s="70">
        <v>4590</v>
      </c>
      <c r="H22" s="67">
        <v>7000</v>
      </c>
      <c r="I22" s="70">
        <v>7214</v>
      </c>
      <c r="J22" s="67">
        <v>7200</v>
      </c>
      <c r="K22" s="70">
        <v>3770.5</v>
      </c>
      <c r="L22" s="67">
        <v>7200</v>
      </c>
      <c r="M22" s="97">
        <f t="shared" si="3"/>
        <v>99.80593290823398</v>
      </c>
      <c r="N22" s="97">
        <f t="shared" si="4"/>
        <v>100</v>
      </c>
      <c r="O22" s="67">
        <v>1500</v>
      </c>
      <c r="P22" s="67">
        <v>3000</v>
      </c>
      <c r="Q22" s="67">
        <v>4800</v>
      </c>
      <c r="R22" s="67">
        <v>7200</v>
      </c>
      <c r="S22" s="56">
        <f t="shared" si="1"/>
        <v>-7114</v>
      </c>
      <c r="T22" s="66">
        <f t="shared" si="5"/>
        <v>0</v>
      </c>
      <c r="U22" s="51"/>
      <c r="W22" s="98"/>
    </row>
    <row r="23" spans="1:23" ht="38.25">
      <c r="A23" s="168"/>
      <c r="B23" s="56"/>
      <c r="C23" s="56"/>
      <c r="D23" s="68" t="s">
        <v>97</v>
      </c>
      <c r="E23" s="69" t="s">
        <v>304</v>
      </c>
      <c r="F23" s="68">
        <v>11</v>
      </c>
      <c r="G23" s="70">
        <v>13124</v>
      </c>
      <c r="H23" s="67">
        <v>13535</v>
      </c>
      <c r="I23" s="70">
        <v>13318.2</v>
      </c>
      <c r="J23" s="67">
        <v>13335</v>
      </c>
      <c r="K23" s="70">
        <v>4331.5</v>
      </c>
      <c r="L23" s="67">
        <v>13335</v>
      </c>
      <c r="M23" s="97">
        <f t="shared" si="3"/>
        <v>100.12614317250079</v>
      </c>
      <c r="N23" s="97">
        <f t="shared" si="4"/>
        <v>100</v>
      </c>
      <c r="O23" s="67">
        <v>3000</v>
      </c>
      <c r="P23" s="67">
        <v>5800</v>
      </c>
      <c r="Q23" s="67">
        <v>10500</v>
      </c>
      <c r="R23" s="67">
        <v>13335</v>
      </c>
      <c r="S23" s="56">
        <f t="shared" si="1"/>
        <v>-13218.2</v>
      </c>
      <c r="T23" s="66">
        <f t="shared" si="5"/>
        <v>0</v>
      </c>
      <c r="U23" s="51"/>
      <c r="W23" s="98"/>
    </row>
    <row r="24" spans="1:21" ht="12.75" customHeight="1">
      <c r="A24" s="168"/>
      <c r="B24" s="56"/>
      <c r="C24" s="68" t="s">
        <v>60</v>
      </c>
      <c r="D24" s="169" t="s">
        <v>98</v>
      </c>
      <c r="E24" s="169"/>
      <c r="F24" s="68">
        <v>12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97">
        <v>0</v>
      </c>
      <c r="N24" s="97">
        <v>0</v>
      </c>
      <c r="O24" s="67">
        <v>0</v>
      </c>
      <c r="P24" s="67">
        <v>0</v>
      </c>
      <c r="Q24" s="67">
        <v>0</v>
      </c>
      <c r="R24" s="67">
        <v>0</v>
      </c>
      <c r="S24" s="56">
        <f t="shared" si="1"/>
        <v>0</v>
      </c>
      <c r="T24" s="66">
        <f t="shared" si="5"/>
        <v>0</v>
      </c>
      <c r="U24" s="51"/>
    </row>
    <row r="25" spans="1:21" ht="19.5" customHeight="1">
      <c r="A25" s="168"/>
      <c r="B25" s="56"/>
      <c r="C25" s="68" t="s">
        <v>62</v>
      </c>
      <c r="D25" s="169" t="s">
        <v>99</v>
      </c>
      <c r="E25" s="169"/>
      <c r="F25" s="68">
        <v>13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97">
        <v>0</v>
      </c>
      <c r="N25" s="97">
        <v>0</v>
      </c>
      <c r="O25" s="67">
        <v>0</v>
      </c>
      <c r="P25" s="67">
        <v>0</v>
      </c>
      <c r="Q25" s="67">
        <v>0</v>
      </c>
      <c r="R25" s="67">
        <v>0</v>
      </c>
      <c r="S25" s="56">
        <f t="shared" si="1"/>
        <v>0</v>
      </c>
      <c r="T25" s="66">
        <f t="shared" si="5"/>
        <v>0</v>
      </c>
      <c r="U25" s="51"/>
    </row>
    <row r="26" spans="1:21" ht="27" customHeight="1">
      <c r="A26" s="168"/>
      <c r="B26" s="67"/>
      <c r="C26" s="68" t="s">
        <v>100</v>
      </c>
      <c r="D26" s="169" t="s">
        <v>101</v>
      </c>
      <c r="E26" s="169"/>
      <c r="F26" s="68">
        <v>14</v>
      </c>
      <c r="G26" s="70">
        <v>39</v>
      </c>
      <c r="H26" s="67">
        <f>H27+H28+H31+H32+H33</f>
        <v>78</v>
      </c>
      <c r="I26" s="70">
        <v>118.4</v>
      </c>
      <c r="J26" s="67">
        <f>J27+J28+J31+J32+J33</f>
        <v>100</v>
      </c>
      <c r="K26" s="70">
        <f>K27+K28+K31+K32+K33</f>
        <v>30</v>
      </c>
      <c r="L26" s="67">
        <f>L27+L28+L31+L32+L33</f>
        <v>100</v>
      </c>
      <c r="M26" s="97">
        <f t="shared" si="3"/>
        <v>84.45945945945945</v>
      </c>
      <c r="N26" s="97">
        <f t="shared" si="4"/>
        <v>100</v>
      </c>
      <c r="O26" s="117">
        <v>25</v>
      </c>
      <c r="P26" s="117">
        <v>50</v>
      </c>
      <c r="Q26" s="117">
        <v>75</v>
      </c>
      <c r="R26" s="67">
        <f>R27+R28+R31+R32+R33</f>
        <v>100</v>
      </c>
      <c r="S26" s="56">
        <f t="shared" si="1"/>
        <v>-18.400000000000006</v>
      </c>
      <c r="T26" s="66">
        <f t="shared" si="5"/>
        <v>0</v>
      </c>
      <c r="U26" s="51"/>
    </row>
    <row r="27" spans="1:21" ht="12.75">
      <c r="A27" s="168"/>
      <c r="B27" s="67"/>
      <c r="C27" s="67"/>
      <c r="D27" s="68" t="s">
        <v>102</v>
      </c>
      <c r="E27" s="69" t="s">
        <v>103</v>
      </c>
      <c r="F27" s="68">
        <v>15</v>
      </c>
      <c r="G27" s="70">
        <v>0</v>
      </c>
      <c r="H27" s="67">
        <v>0</v>
      </c>
      <c r="I27" s="70">
        <v>0</v>
      </c>
      <c r="J27" s="67">
        <v>0</v>
      </c>
      <c r="K27" s="70">
        <v>0</v>
      </c>
      <c r="L27" s="67">
        <v>0</v>
      </c>
      <c r="M27" s="97">
        <v>0</v>
      </c>
      <c r="N27" s="97">
        <v>0</v>
      </c>
      <c r="O27" s="67">
        <v>0</v>
      </c>
      <c r="P27" s="67">
        <v>0</v>
      </c>
      <c r="Q27" s="67">
        <v>0</v>
      </c>
      <c r="R27" s="67">
        <v>0</v>
      </c>
      <c r="S27" s="56">
        <f t="shared" si="1"/>
        <v>0</v>
      </c>
      <c r="T27" s="66">
        <f t="shared" si="5"/>
        <v>0</v>
      </c>
      <c r="U27" s="51"/>
    </row>
    <row r="28" spans="1:21" ht="25.5">
      <c r="A28" s="168"/>
      <c r="B28" s="67"/>
      <c r="C28" s="67"/>
      <c r="D28" s="68" t="s">
        <v>104</v>
      </c>
      <c r="E28" s="69" t="s">
        <v>305</v>
      </c>
      <c r="F28" s="68">
        <v>16</v>
      </c>
      <c r="G28" s="70">
        <f>SUM(G29:G30)</f>
        <v>0</v>
      </c>
      <c r="H28" s="67">
        <f>SUM(H29:H30)</f>
        <v>0</v>
      </c>
      <c r="I28" s="70">
        <f aca="true" t="shared" si="8" ref="I28:R28">SUM(I29:I30)</f>
        <v>0</v>
      </c>
      <c r="J28" s="67">
        <f>SUM(J29:J30)</f>
        <v>0</v>
      </c>
      <c r="K28" s="67">
        <f>SUM(K29:K30)</f>
        <v>0</v>
      </c>
      <c r="L28" s="67">
        <f>SUM(L29:L30)</f>
        <v>0</v>
      </c>
      <c r="M28" s="97">
        <v>0</v>
      </c>
      <c r="N28" s="97">
        <v>0</v>
      </c>
      <c r="O28" s="67">
        <f t="shared" si="8"/>
        <v>0</v>
      </c>
      <c r="P28" s="67">
        <f t="shared" si="8"/>
        <v>0</v>
      </c>
      <c r="Q28" s="67">
        <f t="shared" si="8"/>
        <v>0</v>
      </c>
      <c r="R28" s="67">
        <f t="shared" si="8"/>
        <v>0</v>
      </c>
      <c r="S28" s="56">
        <f t="shared" si="1"/>
        <v>0</v>
      </c>
      <c r="T28" s="66">
        <f t="shared" si="5"/>
        <v>0</v>
      </c>
      <c r="U28" s="51"/>
    </row>
    <row r="29" spans="1:21" ht="12.75">
      <c r="A29" s="168"/>
      <c r="B29" s="67"/>
      <c r="C29" s="67"/>
      <c r="D29" s="67"/>
      <c r="E29" s="69" t="s">
        <v>105</v>
      </c>
      <c r="F29" s="68">
        <v>17</v>
      </c>
      <c r="G29" s="70">
        <v>0</v>
      </c>
      <c r="H29" s="67">
        <v>0</v>
      </c>
      <c r="I29" s="70">
        <v>0</v>
      </c>
      <c r="J29" s="67">
        <v>0</v>
      </c>
      <c r="K29" s="70">
        <v>0</v>
      </c>
      <c r="L29" s="67">
        <v>0</v>
      </c>
      <c r="M29" s="97">
        <v>0</v>
      </c>
      <c r="N29" s="97">
        <v>0</v>
      </c>
      <c r="O29" s="67">
        <v>0</v>
      </c>
      <c r="P29" s="67">
        <v>0</v>
      </c>
      <c r="Q29" s="67">
        <v>0</v>
      </c>
      <c r="R29" s="67">
        <v>0</v>
      </c>
      <c r="S29" s="56">
        <f t="shared" si="1"/>
        <v>0</v>
      </c>
      <c r="T29" s="66">
        <f t="shared" si="5"/>
        <v>0</v>
      </c>
      <c r="U29" s="51"/>
    </row>
    <row r="30" spans="1:21" ht="12.75">
      <c r="A30" s="168"/>
      <c r="B30" s="67"/>
      <c r="C30" s="67"/>
      <c r="D30" s="67"/>
      <c r="E30" s="69" t="s">
        <v>106</v>
      </c>
      <c r="F30" s="68">
        <v>18</v>
      </c>
      <c r="G30" s="70">
        <v>0</v>
      </c>
      <c r="H30" s="67">
        <v>0</v>
      </c>
      <c r="I30" s="70">
        <v>0</v>
      </c>
      <c r="J30" s="67">
        <v>0</v>
      </c>
      <c r="K30" s="70">
        <v>0</v>
      </c>
      <c r="L30" s="67">
        <v>0</v>
      </c>
      <c r="M30" s="97">
        <v>0</v>
      </c>
      <c r="N30" s="97">
        <v>0</v>
      </c>
      <c r="O30" s="67">
        <v>0</v>
      </c>
      <c r="P30" s="67">
        <v>0</v>
      </c>
      <c r="Q30" s="67">
        <v>0</v>
      </c>
      <c r="R30" s="67">
        <v>0</v>
      </c>
      <c r="S30" s="56">
        <f t="shared" si="1"/>
        <v>0</v>
      </c>
      <c r="T30" s="66">
        <f t="shared" si="5"/>
        <v>0</v>
      </c>
      <c r="U30" s="51"/>
    </row>
    <row r="31" spans="1:21" ht="12.75">
      <c r="A31" s="168"/>
      <c r="B31" s="67"/>
      <c r="C31" s="67"/>
      <c r="D31" s="68" t="s">
        <v>107</v>
      </c>
      <c r="E31" s="69" t="s">
        <v>108</v>
      </c>
      <c r="F31" s="68">
        <v>19</v>
      </c>
      <c r="G31" s="70">
        <v>0</v>
      </c>
      <c r="H31" s="67">
        <v>0</v>
      </c>
      <c r="I31" s="70">
        <v>0</v>
      </c>
      <c r="J31" s="67">
        <v>0</v>
      </c>
      <c r="K31" s="70">
        <v>0</v>
      </c>
      <c r="L31" s="67">
        <v>0</v>
      </c>
      <c r="M31" s="64">
        <v>0</v>
      </c>
      <c r="N31" s="97">
        <v>0</v>
      </c>
      <c r="O31" s="67">
        <v>0</v>
      </c>
      <c r="P31" s="67">
        <v>0</v>
      </c>
      <c r="Q31" s="67">
        <v>0</v>
      </c>
      <c r="R31" s="67">
        <v>0</v>
      </c>
      <c r="S31" s="56">
        <f t="shared" si="1"/>
        <v>0</v>
      </c>
      <c r="T31" s="66">
        <f t="shared" si="5"/>
        <v>0</v>
      </c>
      <c r="U31" s="51"/>
    </row>
    <row r="32" spans="1:21" ht="12.75">
      <c r="A32" s="168"/>
      <c r="B32" s="67"/>
      <c r="C32" s="67"/>
      <c r="D32" s="68" t="s">
        <v>109</v>
      </c>
      <c r="E32" s="69" t="s">
        <v>110</v>
      </c>
      <c r="F32" s="68">
        <v>20</v>
      </c>
      <c r="G32" s="70">
        <v>0</v>
      </c>
      <c r="H32" s="67">
        <v>0</v>
      </c>
      <c r="I32" s="70">
        <v>0</v>
      </c>
      <c r="J32" s="67">
        <v>0</v>
      </c>
      <c r="K32" s="70">
        <v>0</v>
      </c>
      <c r="L32" s="67">
        <v>0</v>
      </c>
      <c r="M32" s="64">
        <v>0</v>
      </c>
      <c r="N32" s="97">
        <v>0</v>
      </c>
      <c r="O32" s="67">
        <v>0</v>
      </c>
      <c r="P32" s="67">
        <v>0</v>
      </c>
      <c r="Q32" s="67">
        <v>0</v>
      </c>
      <c r="R32" s="67">
        <v>0</v>
      </c>
      <c r="S32" s="56">
        <f t="shared" si="1"/>
        <v>0</v>
      </c>
      <c r="T32" s="66">
        <f t="shared" si="5"/>
        <v>0</v>
      </c>
      <c r="U32" s="51"/>
    </row>
    <row r="33" spans="1:21" ht="12.75">
      <c r="A33" s="168"/>
      <c r="B33" s="67"/>
      <c r="C33" s="67"/>
      <c r="D33" s="68" t="s">
        <v>111</v>
      </c>
      <c r="E33" s="69" t="s">
        <v>94</v>
      </c>
      <c r="F33" s="68">
        <v>21</v>
      </c>
      <c r="G33" s="70">
        <v>39</v>
      </c>
      <c r="H33" s="67">
        <v>78</v>
      </c>
      <c r="I33" s="70">
        <v>118</v>
      </c>
      <c r="J33" s="67">
        <v>100</v>
      </c>
      <c r="K33" s="70">
        <v>30</v>
      </c>
      <c r="L33" s="67">
        <v>100</v>
      </c>
      <c r="M33" s="64">
        <f t="shared" si="3"/>
        <v>84.7457627118644</v>
      </c>
      <c r="N33" s="97">
        <f t="shared" si="4"/>
        <v>100</v>
      </c>
      <c r="O33" s="67">
        <v>6</v>
      </c>
      <c r="P33" s="67">
        <v>25</v>
      </c>
      <c r="Q33" s="67">
        <v>50</v>
      </c>
      <c r="R33" s="67">
        <v>100</v>
      </c>
      <c r="S33" s="56">
        <f t="shared" si="1"/>
        <v>-18</v>
      </c>
      <c r="T33" s="66">
        <f t="shared" si="5"/>
        <v>0</v>
      </c>
      <c r="U33" s="51"/>
    </row>
    <row r="34" spans="1:21" ht="26.25" customHeight="1">
      <c r="A34" s="168"/>
      <c r="B34" s="68">
        <v>2</v>
      </c>
      <c r="C34" s="67"/>
      <c r="D34" s="169" t="s">
        <v>112</v>
      </c>
      <c r="E34" s="169"/>
      <c r="F34" s="68">
        <v>22</v>
      </c>
      <c r="G34" s="70">
        <f aca="true" t="shared" si="9" ref="G34:L34">G35+G36+G37+G38+G39</f>
        <v>16</v>
      </c>
      <c r="H34" s="67">
        <f t="shared" si="9"/>
        <v>51</v>
      </c>
      <c r="I34" s="70">
        <f t="shared" si="9"/>
        <v>43</v>
      </c>
      <c r="J34" s="67">
        <f t="shared" si="9"/>
        <v>50</v>
      </c>
      <c r="K34" s="67">
        <f t="shared" si="9"/>
        <v>27</v>
      </c>
      <c r="L34" s="67">
        <f t="shared" si="9"/>
        <v>50</v>
      </c>
      <c r="M34" s="64">
        <f t="shared" si="3"/>
        <v>116.27906976744187</v>
      </c>
      <c r="N34" s="97">
        <f t="shared" si="4"/>
        <v>100</v>
      </c>
      <c r="O34" s="67">
        <f>O35+O36+O37+O38+O39</f>
        <v>11</v>
      </c>
      <c r="P34" s="67">
        <f>P35+P36+P37+P38+P39</f>
        <v>18</v>
      </c>
      <c r="Q34" s="67">
        <f>Q35+Q36+Q37+Q38+Q39</f>
        <v>24</v>
      </c>
      <c r="R34" s="67">
        <f>R35+R36+R37+R38+R39</f>
        <v>50</v>
      </c>
      <c r="S34" s="56">
        <f t="shared" si="1"/>
        <v>57</v>
      </c>
      <c r="T34" s="66">
        <f t="shared" si="5"/>
        <v>0</v>
      </c>
      <c r="U34" s="51"/>
    </row>
    <row r="35" spans="1:21" ht="12.75" customHeight="1">
      <c r="A35" s="168"/>
      <c r="B35" s="67"/>
      <c r="C35" s="68" t="s">
        <v>10</v>
      </c>
      <c r="D35" s="169" t="s">
        <v>113</v>
      </c>
      <c r="E35" s="169"/>
      <c r="F35" s="68">
        <v>23</v>
      </c>
      <c r="G35" s="70">
        <v>0</v>
      </c>
      <c r="H35" s="67">
        <v>0</v>
      </c>
      <c r="I35" s="70">
        <v>0</v>
      </c>
      <c r="J35" s="67">
        <v>0</v>
      </c>
      <c r="K35" s="70">
        <v>0</v>
      </c>
      <c r="L35" s="67">
        <v>0</v>
      </c>
      <c r="M35" s="64">
        <v>0</v>
      </c>
      <c r="N35" s="97">
        <v>0</v>
      </c>
      <c r="O35" s="67">
        <v>0</v>
      </c>
      <c r="P35" s="67">
        <v>0</v>
      </c>
      <c r="Q35" s="67">
        <v>0</v>
      </c>
      <c r="R35" s="67">
        <v>0</v>
      </c>
      <c r="S35" s="56">
        <f t="shared" si="1"/>
        <v>0</v>
      </c>
      <c r="T35" s="66">
        <f t="shared" si="5"/>
        <v>0</v>
      </c>
      <c r="U35" s="51"/>
    </row>
    <row r="36" spans="1:21" ht="12.75" customHeight="1">
      <c r="A36" s="168"/>
      <c r="B36" s="56"/>
      <c r="C36" s="68" t="s">
        <v>11</v>
      </c>
      <c r="D36" s="169" t="s">
        <v>114</v>
      </c>
      <c r="E36" s="169"/>
      <c r="F36" s="68">
        <v>24</v>
      </c>
      <c r="G36" s="70">
        <v>0</v>
      </c>
      <c r="H36" s="67">
        <v>0</v>
      </c>
      <c r="I36" s="70">
        <v>0</v>
      </c>
      <c r="J36" s="67">
        <v>0</v>
      </c>
      <c r="K36" s="70">
        <v>0</v>
      </c>
      <c r="L36" s="67">
        <v>0</v>
      </c>
      <c r="M36" s="64">
        <v>0</v>
      </c>
      <c r="N36" s="97">
        <v>0</v>
      </c>
      <c r="O36" s="67">
        <v>0</v>
      </c>
      <c r="P36" s="67">
        <v>0</v>
      </c>
      <c r="Q36" s="67">
        <v>0</v>
      </c>
      <c r="R36" s="67">
        <v>0</v>
      </c>
      <c r="S36" s="56">
        <f t="shared" si="1"/>
        <v>0</v>
      </c>
      <c r="T36" s="66">
        <f t="shared" si="5"/>
        <v>0</v>
      </c>
      <c r="U36" s="51"/>
    </row>
    <row r="37" spans="1:21" ht="12.75" customHeight="1">
      <c r="A37" s="168"/>
      <c r="B37" s="56"/>
      <c r="C37" s="68" t="s">
        <v>51</v>
      </c>
      <c r="D37" s="169" t="s">
        <v>115</v>
      </c>
      <c r="E37" s="169"/>
      <c r="F37" s="68">
        <v>25</v>
      </c>
      <c r="G37" s="70">
        <v>0</v>
      </c>
      <c r="H37" s="67">
        <v>0</v>
      </c>
      <c r="I37" s="70">
        <v>0</v>
      </c>
      <c r="J37" s="67">
        <v>0</v>
      </c>
      <c r="K37" s="70">
        <v>0</v>
      </c>
      <c r="L37" s="67">
        <v>0</v>
      </c>
      <c r="M37" s="64">
        <v>0</v>
      </c>
      <c r="N37" s="97">
        <v>0</v>
      </c>
      <c r="O37" s="67">
        <v>0</v>
      </c>
      <c r="P37" s="67">
        <v>0</v>
      </c>
      <c r="Q37" s="67">
        <v>0</v>
      </c>
      <c r="R37" s="67">
        <v>0</v>
      </c>
      <c r="S37" s="56">
        <f t="shared" si="1"/>
        <v>0</v>
      </c>
      <c r="T37" s="66">
        <f t="shared" si="5"/>
        <v>0</v>
      </c>
      <c r="U37" s="51"/>
    </row>
    <row r="38" spans="1:21" ht="12.75" customHeight="1">
      <c r="A38" s="168"/>
      <c r="B38" s="67"/>
      <c r="C38" s="68" t="s">
        <v>60</v>
      </c>
      <c r="D38" s="169" t="s">
        <v>116</v>
      </c>
      <c r="E38" s="169"/>
      <c r="F38" s="68">
        <v>26</v>
      </c>
      <c r="G38" s="70">
        <v>4</v>
      </c>
      <c r="H38" s="67">
        <v>6</v>
      </c>
      <c r="I38" s="70">
        <v>15</v>
      </c>
      <c r="J38" s="67">
        <v>5</v>
      </c>
      <c r="K38" s="70">
        <v>12</v>
      </c>
      <c r="L38" s="67">
        <v>5</v>
      </c>
      <c r="M38" s="64">
        <f t="shared" si="3"/>
        <v>33.33333333333333</v>
      </c>
      <c r="N38" s="85">
        <f>L38/J38*100</f>
        <v>100</v>
      </c>
      <c r="O38" s="67">
        <v>1</v>
      </c>
      <c r="P38" s="67">
        <v>3</v>
      </c>
      <c r="Q38" s="67">
        <v>4</v>
      </c>
      <c r="R38" s="67">
        <v>5</v>
      </c>
      <c r="S38" s="56">
        <f t="shared" si="1"/>
        <v>85</v>
      </c>
      <c r="T38" s="66">
        <f t="shared" si="5"/>
        <v>0</v>
      </c>
      <c r="U38" s="51"/>
    </row>
    <row r="39" spans="1:21" ht="12.75" customHeight="1">
      <c r="A39" s="168"/>
      <c r="B39" s="56"/>
      <c r="C39" s="68" t="s">
        <v>62</v>
      </c>
      <c r="D39" s="169" t="s">
        <v>117</v>
      </c>
      <c r="E39" s="169"/>
      <c r="F39" s="68">
        <v>27</v>
      </c>
      <c r="G39" s="70">
        <v>12</v>
      </c>
      <c r="H39" s="67">
        <v>45</v>
      </c>
      <c r="I39" s="70">
        <v>28</v>
      </c>
      <c r="J39" s="67">
        <v>45</v>
      </c>
      <c r="K39" s="70">
        <v>15</v>
      </c>
      <c r="L39" s="67">
        <v>45</v>
      </c>
      <c r="M39" s="64">
        <f t="shared" si="3"/>
        <v>160.71428571428572</v>
      </c>
      <c r="N39" s="85">
        <f>L39/J39*100</f>
        <v>100</v>
      </c>
      <c r="O39" s="67">
        <v>10</v>
      </c>
      <c r="P39" s="67">
        <v>15</v>
      </c>
      <c r="Q39" s="67">
        <v>20</v>
      </c>
      <c r="R39" s="67">
        <v>45</v>
      </c>
      <c r="S39" s="56">
        <f t="shared" si="1"/>
        <v>72</v>
      </c>
      <c r="T39" s="66">
        <f t="shared" si="5"/>
        <v>0</v>
      </c>
      <c r="U39" s="51"/>
    </row>
    <row r="40" spans="1:22" s="34" customFormat="1" ht="12.75" customHeight="1">
      <c r="A40" s="62" t="s">
        <v>14</v>
      </c>
      <c r="B40" s="65"/>
      <c r="C40" s="65"/>
      <c r="D40" s="167" t="s">
        <v>351</v>
      </c>
      <c r="E40" s="167"/>
      <c r="F40" s="62">
        <v>28</v>
      </c>
      <c r="G40" s="64">
        <f aca="true" t="shared" si="10" ref="G40:L40">G41+G142</f>
        <v>21229.416</v>
      </c>
      <c r="H40" s="64">
        <f t="shared" si="10"/>
        <v>24158</v>
      </c>
      <c r="I40" s="64">
        <f t="shared" si="10"/>
        <v>23680.960000000003</v>
      </c>
      <c r="J40" s="64">
        <f t="shared" si="10"/>
        <v>25018.6</v>
      </c>
      <c r="K40" s="64">
        <f t="shared" si="10"/>
        <v>9199.4</v>
      </c>
      <c r="L40" s="64">
        <f t="shared" si="10"/>
        <v>25018.4</v>
      </c>
      <c r="M40" s="64">
        <f t="shared" si="3"/>
        <v>105.64774401037795</v>
      </c>
      <c r="N40" s="85">
        <f aca="true" t="shared" si="11" ref="N40:N59">L40/J40*100</f>
        <v>99.99920059475751</v>
      </c>
      <c r="O40" s="64">
        <f>O41+O142</f>
        <v>5911</v>
      </c>
      <c r="P40" s="64">
        <f>P41+P142</f>
        <v>12405</v>
      </c>
      <c r="Q40" s="115">
        <f>Q41+Q142</f>
        <v>18565</v>
      </c>
      <c r="R40" s="64">
        <f>R41+R142</f>
        <v>25018.4</v>
      </c>
      <c r="S40" s="65">
        <f t="shared" si="1"/>
        <v>-23580.960799405246</v>
      </c>
      <c r="T40" s="66">
        <f t="shared" si="5"/>
        <v>-0.19999999999708962</v>
      </c>
      <c r="U40" s="52"/>
      <c r="V40" s="102"/>
    </row>
    <row r="41" spans="1:22" s="34" customFormat="1" ht="29.25" customHeight="1">
      <c r="A41" s="173"/>
      <c r="B41" s="62">
        <v>1</v>
      </c>
      <c r="C41" s="65"/>
      <c r="D41" s="167" t="s">
        <v>306</v>
      </c>
      <c r="E41" s="167"/>
      <c r="F41" s="62">
        <v>29</v>
      </c>
      <c r="G41" s="64">
        <f>G42+G90+G97+G125</f>
        <v>21229.356</v>
      </c>
      <c r="H41" s="63">
        <v>24152</v>
      </c>
      <c r="I41" s="64">
        <f aca="true" t="shared" si="12" ref="I41:Q41">I42+I90+I97+I125</f>
        <v>23680.9</v>
      </c>
      <c r="J41" s="64">
        <f>J42+J90+J97+J125</f>
        <v>25016.6</v>
      </c>
      <c r="K41" s="64">
        <f>K42+K90+K97+K125</f>
        <v>9199.4</v>
      </c>
      <c r="L41" s="64">
        <f>L42+L90+L97+L125</f>
        <v>25016.4</v>
      </c>
      <c r="M41" s="64">
        <f t="shared" si="3"/>
        <v>105.63956606378981</v>
      </c>
      <c r="N41" s="85">
        <f t="shared" si="11"/>
        <v>99.99920053084753</v>
      </c>
      <c r="O41" s="63">
        <f t="shared" si="12"/>
        <v>5910</v>
      </c>
      <c r="P41" s="63">
        <f t="shared" si="12"/>
        <v>12404</v>
      </c>
      <c r="Q41" s="119">
        <f t="shared" si="12"/>
        <v>18563</v>
      </c>
      <c r="R41" s="64">
        <f>R42+R90+R97+R125</f>
        <v>25016.4</v>
      </c>
      <c r="S41" s="65">
        <f t="shared" si="1"/>
        <v>-23580.900799469153</v>
      </c>
      <c r="T41" s="66">
        <f t="shared" si="5"/>
        <v>-0.19999999999708962</v>
      </c>
      <c r="U41" s="52"/>
      <c r="V41" s="102"/>
    </row>
    <row r="42" spans="1:21" s="34" customFormat="1" ht="27" customHeight="1">
      <c r="A42" s="173"/>
      <c r="B42" s="63"/>
      <c r="C42" s="65"/>
      <c r="D42" s="167" t="s">
        <v>307</v>
      </c>
      <c r="E42" s="167"/>
      <c r="F42" s="62">
        <v>30</v>
      </c>
      <c r="G42" s="64">
        <f aca="true" t="shared" si="13" ref="G42:L42">G43+G51+G57</f>
        <v>4591.356</v>
      </c>
      <c r="H42" s="63">
        <f t="shared" si="13"/>
        <v>7001.3</v>
      </c>
      <c r="I42" s="64">
        <f t="shared" si="13"/>
        <v>6424.7</v>
      </c>
      <c r="J42" s="63">
        <f t="shared" si="13"/>
        <v>7592</v>
      </c>
      <c r="K42" s="64">
        <f t="shared" si="13"/>
        <v>2466.8</v>
      </c>
      <c r="L42" s="63">
        <f t="shared" si="13"/>
        <v>7469</v>
      </c>
      <c r="M42" s="64">
        <f t="shared" si="3"/>
        <v>116.25445546095538</v>
      </c>
      <c r="N42" s="85">
        <f t="shared" si="11"/>
        <v>98.37987355110643</v>
      </c>
      <c r="O42" s="63">
        <f>O43+O51+O57</f>
        <v>1712</v>
      </c>
      <c r="P42" s="63">
        <f>P43+P51+P57</f>
        <v>3705</v>
      </c>
      <c r="Q42" s="63">
        <f>Q43+Q51+Q57</f>
        <v>5617</v>
      </c>
      <c r="R42" s="64">
        <f>R43+R51+R57</f>
        <v>7469.4</v>
      </c>
      <c r="S42" s="65">
        <f t="shared" si="1"/>
        <v>-6326.3201264488935</v>
      </c>
      <c r="T42" s="66">
        <f t="shared" si="5"/>
        <v>-123</v>
      </c>
      <c r="U42" s="52"/>
    </row>
    <row r="43" spans="1:21" s="34" customFormat="1" ht="28.5" customHeight="1">
      <c r="A43" s="173"/>
      <c r="B43" s="65"/>
      <c r="C43" s="62" t="s">
        <v>118</v>
      </c>
      <c r="D43" s="167" t="s">
        <v>308</v>
      </c>
      <c r="E43" s="167"/>
      <c r="F43" s="62">
        <v>31</v>
      </c>
      <c r="G43" s="64">
        <f aca="true" t="shared" si="14" ref="G43:L43">G44+G45+G48+G49+G50</f>
        <v>3837</v>
      </c>
      <c r="H43" s="63">
        <f t="shared" si="14"/>
        <v>5919</v>
      </c>
      <c r="I43" s="64">
        <f t="shared" si="14"/>
        <v>5407</v>
      </c>
      <c r="J43" s="63">
        <f t="shared" si="14"/>
        <v>6090</v>
      </c>
      <c r="K43" s="64">
        <f t="shared" si="14"/>
        <v>2028</v>
      </c>
      <c r="L43" s="63">
        <f t="shared" si="14"/>
        <v>6050</v>
      </c>
      <c r="M43" s="64">
        <f t="shared" si="3"/>
        <v>111.8919918624006</v>
      </c>
      <c r="N43" s="85">
        <f t="shared" si="11"/>
        <v>99.3431855500821</v>
      </c>
      <c r="O43" s="63">
        <f>O44+O45+O48+O49+O50</f>
        <v>1500</v>
      </c>
      <c r="P43" s="63">
        <f>P44+P45+P48+P49+P50</f>
        <v>3145</v>
      </c>
      <c r="Q43" s="63">
        <f>Q44+Q45+Q48+Q49+Q50</f>
        <v>4535</v>
      </c>
      <c r="R43" s="64">
        <f>R44+R45+R48+R49+R50</f>
        <v>6050.4</v>
      </c>
      <c r="S43" s="65">
        <f t="shared" si="1"/>
        <v>-5307.656814449918</v>
      </c>
      <c r="T43" s="66">
        <f t="shared" si="5"/>
        <v>-40</v>
      </c>
      <c r="U43" s="52"/>
    </row>
    <row r="44" spans="1:21" ht="12.75">
      <c r="A44" s="173"/>
      <c r="B44" s="56"/>
      <c r="C44" s="68" t="s">
        <v>10</v>
      </c>
      <c r="D44" s="169" t="s">
        <v>119</v>
      </c>
      <c r="E44" s="169"/>
      <c r="F44" s="68">
        <v>32</v>
      </c>
      <c r="G44" s="67">
        <v>0</v>
      </c>
      <c r="H44" s="67">
        <v>0</v>
      </c>
      <c r="I44" s="67">
        <v>0</v>
      </c>
      <c r="J44" s="67">
        <v>0</v>
      </c>
      <c r="K44" s="67"/>
      <c r="L44" s="67">
        <v>0</v>
      </c>
      <c r="M44" s="64">
        <v>0</v>
      </c>
      <c r="N44" s="85">
        <v>0</v>
      </c>
      <c r="O44" s="67"/>
      <c r="P44" s="67"/>
      <c r="Q44" s="67"/>
      <c r="R44" s="67">
        <v>0</v>
      </c>
      <c r="S44" s="56">
        <f t="shared" si="1"/>
        <v>0</v>
      </c>
      <c r="T44" s="66">
        <f t="shared" si="5"/>
        <v>0</v>
      </c>
      <c r="U44" s="51"/>
    </row>
    <row r="45" spans="1:22" ht="12.75" customHeight="1">
      <c r="A45" s="173"/>
      <c r="B45" s="56"/>
      <c r="C45" s="68" t="s">
        <v>11</v>
      </c>
      <c r="D45" s="169" t="s">
        <v>120</v>
      </c>
      <c r="E45" s="169"/>
      <c r="F45" s="68">
        <v>33</v>
      </c>
      <c r="G45" s="70">
        <f aca="true" t="shared" si="15" ref="G45:L45">G46+G47</f>
        <v>3474</v>
      </c>
      <c r="H45" s="67">
        <f t="shared" si="15"/>
        <v>5100</v>
      </c>
      <c r="I45" s="70">
        <f t="shared" si="15"/>
        <v>4866.5</v>
      </c>
      <c r="J45" s="67">
        <f t="shared" si="15"/>
        <v>5300</v>
      </c>
      <c r="K45" s="70">
        <f t="shared" si="15"/>
        <v>1789</v>
      </c>
      <c r="L45" s="67">
        <f t="shared" si="15"/>
        <v>5300</v>
      </c>
      <c r="M45" s="64">
        <f t="shared" si="3"/>
        <v>108.9078393095654</v>
      </c>
      <c r="N45" s="85">
        <f t="shared" si="11"/>
        <v>100</v>
      </c>
      <c r="O45" s="67">
        <f>O46+O47</f>
        <v>1270</v>
      </c>
      <c r="P45" s="67">
        <f>P46+P47</f>
        <v>2750</v>
      </c>
      <c r="Q45" s="67">
        <f>Q46+Q47</f>
        <v>3925</v>
      </c>
      <c r="R45" s="116">
        <f>R46+R47</f>
        <v>5300.4</v>
      </c>
      <c r="S45" s="146">
        <f t="shared" si="1"/>
        <v>-4766.5</v>
      </c>
      <c r="T45" s="147">
        <f t="shared" si="5"/>
        <v>0</v>
      </c>
      <c r="U45" s="148"/>
      <c r="V45" s="140"/>
    </row>
    <row r="46" spans="1:22" ht="25.5">
      <c r="A46" s="173"/>
      <c r="B46" s="56"/>
      <c r="C46" s="67"/>
      <c r="D46" s="68" t="s">
        <v>121</v>
      </c>
      <c r="E46" s="69" t="s">
        <v>269</v>
      </c>
      <c r="F46" s="68">
        <v>34</v>
      </c>
      <c r="G46" s="70">
        <v>687</v>
      </c>
      <c r="H46" s="67">
        <v>700</v>
      </c>
      <c r="I46" s="70">
        <v>545.5</v>
      </c>
      <c r="J46" s="67">
        <v>700</v>
      </c>
      <c r="K46" s="70">
        <v>250</v>
      </c>
      <c r="L46" s="67">
        <v>700</v>
      </c>
      <c r="M46" s="64">
        <f t="shared" si="3"/>
        <v>128.32263978001833</v>
      </c>
      <c r="N46" s="85">
        <f t="shared" si="11"/>
        <v>100</v>
      </c>
      <c r="O46" s="67">
        <v>170</v>
      </c>
      <c r="P46" s="67">
        <v>350</v>
      </c>
      <c r="Q46" s="67">
        <v>425</v>
      </c>
      <c r="R46" s="116">
        <v>700.4</v>
      </c>
      <c r="S46" s="146">
        <f t="shared" si="1"/>
        <v>-445.5</v>
      </c>
      <c r="T46" s="147">
        <f t="shared" si="5"/>
        <v>0</v>
      </c>
      <c r="U46" s="148"/>
      <c r="V46" s="140"/>
    </row>
    <row r="47" spans="1:22" ht="15.75">
      <c r="A47" s="173"/>
      <c r="B47" s="56"/>
      <c r="C47" s="67"/>
      <c r="D47" s="68" t="s">
        <v>122</v>
      </c>
      <c r="E47" s="69" t="s">
        <v>123</v>
      </c>
      <c r="F47" s="68">
        <v>35</v>
      </c>
      <c r="G47" s="70">
        <v>2787</v>
      </c>
      <c r="H47" s="67">
        <v>4400</v>
      </c>
      <c r="I47" s="70">
        <v>4321</v>
      </c>
      <c r="J47" s="67">
        <v>4600</v>
      </c>
      <c r="K47" s="70">
        <v>1539</v>
      </c>
      <c r="L47" s="67">
        <v>4600</v>
      </c>
      <c r="M47" s="64">
        <f t="shared" si="3"/>
        <v>106.45683869474658</v>
      </c>
      <c r="N47" s="85">
        <f t="shared" si="11"/>
        <v>100</v>
      </c>
      <c r="O47" s="67">
        <v>1100</v>
      </c>
      <c r="P47" s="67">
        <v>2400</v>
      </c>
      <c r="Q47" s="67">
        <v>3500</v>
      </c>
      <c r="R47" s="149">
        <v>4600</v>
      </c>
      <c r="S47" s="146">
        <f t="shared" si="1"/>
        <v>-4221</v>
      </c>
      <c r="T47" s="147">
        <f t="shared" si="5"/>
        <v>0</v>
      </c>
      <c r="U47" s="148"/>
      <c r="V47" s="140"/>
    </row>
    <row r="48" spans="1:21" ht="25.5" customHeight="1">
      <c r="A48" s="173"/>
      <c r="B48" s="56"/>
      <c r="C48" s="68" t="s">
        <v>51</v>
      </c>
      <c r="D48" s="169" t="s">
        <v>124</v>
      </c>
      <c r="E48" s="169"/>
      <c r="F48" s="68">
        <v>36</v>
      </c>
      <c r="G48" s="70">
        <v>51</v>
      </c>
      <c r="H48" s="67">
        <v>90</v>
      </c>
      <c r="I48" s="70">
        <v>64.5</v>
      </c>
      <c r="J48" s="67">
        <v>90</v>
      </c>
      <c r="K48" s="70">
        <v>9</v>
      </c>
      <c r="L48" s="67">
        <v>90</v>
      </c>
      <c r="M48" s="64">
        <f t="shared" si="3"/>
        <v>139.53488372093022</v>
      </c>
      <c r="N48" s="85">
        <f t="shared" si="11"/>
        <v>100</v>
      </c>
      <c r="O48" s="67">
        <v>20</v>
      </c>
      <c r="P48" s="67">
        <v>45</v>
      </c>
      <c r="Q48" s="67">
        <v>70</v>
      </c>
      <c r="R48" s="67">
        <v>90</v>
      </c>
      <c r="S48" s="56">
        <f t="shared" si="1"/>
        <v>35.5</v>
      </c>
      <c r="T48" s="66">
        <f t="shared" si="5"/>
        <v>0</v>
      </c>
      <c r="U48" s="51"/>
    </row>
    <row r="49" spans="1:21" ht="12.75" customHeight="1">
      <c r="A49" s="173"/>
      <c r="B49" s="56"/>
      <c r="C49" s="68" t="s">
        <v>60</v>
      </c>
      <c r="D49" s="169" t="s">
        <v>125</v>
      </c>
      <c r="E49" s="169"/>
      <c r="F49" s="68">
        <v>37</v>
      </c>
      <c r="G49" s="70">
        <v>312</v>
      </c>
      <c r="H49" s="67">
        <v>726</v>
      </c>
      <c r="I49" s="70">
        <v>473</v>
      </c>
      <c r="J49" s="67">
        <v>700</v>
      </c>
      <c r="K49" s="70">
        <v>230</v>
      </c>
      <c r="L49" s="67">
        <v>660</v>
      </c>
      <c r="M49" s="64">
        <f t="shared" si="3"/>
        <v>139.53488372093022</v>
      </c>
      <c r="N49" s="85">
        <f t="shared" si="11"/>
        <v>94.28571428571428</v>
      </c>
      <c r="O49" s="67">
        <v>210</v>
      </c>
      <c r="P49" s="67">
        <v>350</v>
      </c>
      <c r="Q49" s="67">
        <v>540</v>
      </c>
      <c r="R49" s="67">
        <v>660</v>
      </c>
      <c r="S49" s="56">
        <f t="shared" si="1"/>
        <v>-378.7142857142857</v>
      </c>
      <c r="T49" s="66">
        <f t="shared" si="5"/>
        <v>-40</v>
      </c>
      <c r="U49" s="51"/>
    </row>
    <row r="50" spans="1:21" ht="12.75" customHeight="1">
      <c r="A50" s="173"/>
      <c r="B50" s="56"/>
      <c r="C50" s="68" t="s">
        <v>62</v>
      </c>
      <c r="D50" s="169" t="s">
        <v>126</v>
      </c>
      <c r="E50" s="169"/>
      <c r="F50" s="68">
        <v>38</v>
      </c>
      <c r="G50" s="67">
        <v>0</v>
      </c>
      <c r="H50" s="67">
        <v>3</v>
      </c>
      <c r="I50" s="67">
        <v>3</v>
      </c>
      <c r="J50" s="67">
        <v>0</v>
      </c>
      <c r="K50" s="67">
        <v>0</v>
      </c>
      <c r="L50" s="67">
        <v>0</v>
      </c>
      <c r="M50" s="64">
        <v>0</v>
      </c>
      <c r="N50" s="85">
        <v>0</v>
      </c>
      <c r="O50" s="67">
        <v>0</v>
      </c>
      <c r="P50" s="67">
        <v>0</v>
      </c>
      <c r="Q50" s="67">
        <v>0</v>
      </c>
      <c r="R50" s="67">
        <v>0</v>
      </c>
      <c r="S50" s="56">
        <f t="shared" si="1"/>
        <v>-3</v>
      </c>
      <c r="T50" s="66">
        <f t="shared" si="5"/>
        <v>0</v>
      </c>
      <c r="U50" s="51"/>
    </row>
    <row r="51" spans="1:21" s="34" customFormat="1" ht="25.5" customHeight="1">
      <c r="A51" s="173"/>
      <c r="B51" s="65"/>
      <c r="C51" s="62" t="s">
        <v>127</v>
      </c>
      <c r="D51" s="167" t="s">
        <v>309</v>
      </c>
      <c r="E51" s="167"/>
      <c r="F51" s="62">
        <v>39</v>
      </c>
      <c r="G51" s="64">
        <f aca="true" t="shared" si="16" ref="G51:L51">G52+G53+G56</f>
        <v>266</v>
      </c>
      <c r="H51" s="63">
        <f t="shared" si="16"/>
        <v>384</v>
      </c>
      <c r="I51" s="64">
        <f t="shared" si="16"/>
        <v>300.3</v>
      </c>
      <c r="J51" s="63">
        <f t="shared" si="16"/>
        <v>574</v>
      </c>
      <c r="K51" s="64">
        <f t="shared" si="16"/>
        <v>144.8</v>
      </c>
      <c r="L51" s="63">
        <f t="shared" si="16"/>
        <v>424</v>
      </c>
      <c r="M51" s="64">
        <f t="shared" si="3"/>
        <v>141.19214119214118</v>
      </c>
      <c r="N51" s="85">
        <f t="shared" si="11"/>
        <v>73.86759581881533</v>
      </c>
      <c r="O51" s="63">
        <f>O52+O53+O56</f>
        <v>105</v>
      </c>
      <c r="P51" s="63">
        <f>P52+P53+P56</f>
        <v>242</v>
      </c>
      <c r="Q51" s="63">
        <f>Q52+Q53+Q56</f>
        <v>334</v>
      </c>
      <c r="R51" s="63">
        <f>R52+R53+R56</f>
        <v>424</v>
      </c>
      <c r="S51" s="63">
        <f>S52+S53+S56</f>
        <v>-33.633333333333354</v>
      </c>
      <c r="T51" s="66">
        <f t="shared" si="5"/>
        <v>-150</v>
      </c>
      <c r="U51" s="52"/>
    </row>
    <row r="52" spans="1:21" ht="12.75" customHeight="1">
      <c r="A52" s="173"/>
      <c r="B52" s="56"/>
      <c r="C52" s="68" t="s">
        <v>10</v>
      </c>
      <c r="D52" s="169" t="s">
        <v>128</v>
      </c>
      <c r="E52" s="169"/>
      <c r="F52" s="68">
        <v>40</v>
      </c>
      <c r="G52" s="70">
        <v>89</v>
      </c>
      <c r="H52" s="67">
        <v>100</v>
      </c>
      <c r="I52" s="70">
        <v>34.6</v>
      </c>
      <c r="J52" s="67">
        <v>100</v>
      </c>
      <c r="K52" s="70">
        <v>39.4</v>
      </c>
      <c r="L52" s="67">
        <v>100</v>
      </c>
      <c r="M52" s="64">
        <f t="shared" si="3"/>
        <v>289.0173410404624</v>
      </c>
      <c r="N52" s="85">
        <f t="shared" si="11"/>
        <v>100</v>
      </c>
      <c r="O52" s="67">
        <v>25</v>
      </c>
      <c r="P52" s="67">
        <v>50</v>
      </c>
      <c r="Q52" s="67">
        <v>75</v>
      </c>
      <c r="R52" s="67">
        <v>100</v>
      </c>
      <c r="S52" s="56">
        <f aca="true" t="shared" si="17" ref="S52:S83">N52-I52</f>
        <v>65.4</v>
      </c>
      <c r="T52" s="66">
        <f t="shared" si="5"/>
        <v>0</v>
      </c>
      <c r="U52" s="51"/>
    </row>
    <row r="53" spans="1:21" ht="12.75" customHeight="1">
      <c r="A53" s="173"/>
      <c r="B53" s="56"/>
      <c r="C53" s="68" t="s">
        <v>11</v>
      </c>
      <c r="D53" s="169" t="s">
        <v>310</v>
      </c>
      <c r="E53" s="169"/>
      <c r="F53" s="68">
        <v>41</v>
      </c>
      <c r="G53" s="70">
        <f>G54+G55</f>
        <v>18</v>
      </c>
      <c r="H53" s="67">
        <f>H54+H55</f>
        <v>24</v>
      </c>
      <c r="I53" s="70">
        <v>18.7</v>
      </c>
      <c r="J53" s="67">
        <f>J54+J55</f>
        <v>24</v>
      </c>
      <c r="K53" s="70">
        <f>K54+K55</f>
        <v>8.4</v>
      </c>
      <c r="L53" s="67">
        <f>L54+L55</f>
        <v>24</v>
      </c>
      <c r="M53" s="64">
        <f t="shared" si="3"/>
        <v>128.3422459893048</v>
      </c>
      <c r="N53" s="85">
        <f t="shared" si="11"/>
        <v>100</v>
      </c>
      <c r="O53" s="67">
        <f>O54+O55</f>
        <v>5</v>
      </c>
      <c r="P53" s="67">
        <f>P54+P55</f>
        <v>12</v>
      </c>
      <c r="Q53" s="67">
        <f>Q54+Q55</f>
        <v>19</v>
      </c>
      <c r="R53" s="67">
        <f>R54+R55</f>
        <v>24</v>
      </c>
      <c r="S53" s="56">
        <f t="shared" si="17"/>
        <v>81.3</v>
      </c>
      <c r="T53" s="66">
        <f t="shared" si="5"/>
        <v>0</v>
      </c>
      <c r="U53" s="51"/>
    </row>
    <row r="54" spans="1:21" ht="25.5">
      <c r="A54" s="173"/>
      <c r="B54" s="56"/>
      <c r="C54" s="67"/>
      <c r="D54" s="68" t="s">
        <v>121</v>
      </c>
      <c r="E54" s="69" t="s">
        <v>129</v>
      </c>
      <c r="F54" s="68">
        <v>42</v>
      </c>
      <c r="G54" s="70">
        <v>16</v>
      </c>
      <c r="H54" s="67">
        <v>22</v>
      </c>
      <c r="I54" s="70">
        <v>16</v>
      </c>
      <c r="J54" s="67">
        <v>22</v>
      </c>
      <c r="K54" s="70">
        <v>7</v>
      </c>
      <c r="L54" s="67">
        <v>22</v>
      </c>
      <c r="M54" s="64">
        <f t="shared" si="3"/>
        <v>137.5</v>
      </c>
      <c r="N54" s="85">
        <f t="shared" si="11"/>
        <v>100</v>
      </c>
      <c r="O54" s="67">
        <v>5</v>
      </c>
      <c r="P54" s="67">
        <v>11</v>
      </c>
      <c r="Q54" s="67">
        <v>17</v>
      </c>
      <c r="R54" s="67">
        <v>22</v>
      </c>
      <c r="S54" s="56">
        <f t="shared" si="17"/>
        <v>84</v>
      </c>
      <c r="T54" s="66">
        <f t="shared" si="5"/>
        <v>0</v>
      </c>
      <c r="U54" s="51"/>
    </row>
    <row r="55" spans="1:21" ht="12.75">
      <c r="A55" s="173"/>
      <c r="B55" s="56"/>
      <c r="C55" s="67"/>
      <c r="D55" s="68" t="s">
        <v>122</v>
      </c>
      <c r="E55" s="69" t="s">
        <v>130</v>
      </c>
      <c r="F55" s="68">
        <v>43</v>
      </c>
      <c r="G55" s="70">
        <v>2</v>
      </c>
      <c r="H55" s="67">
        <v>2</v>
      </c>
      <c r="I55" s="70">
        <v>2</v>
      </c>
      <c r="J55" s="67">
        <v>2</v>
      </c>
      <c r="K55" s="70">
        <v>1.4</v>
      </c>
      <c r="L55" s="67">
        <v>2</v>
      </c>
      <c r="M55" s="64">
        <f t="shared" si="3"/>
        <v>100</v>
      </c>
      <c r="N55" s="85">
        <f t="shared" si="11"/>
        <v>100</v>
      </c>
      <c r="O55" s="67">
        <v>0</v>
      </c>
      <c r="P55" s="67">
        <v>1</v>
      </c>
      <c r="Q55" s="67">
        <v>2</v>
      </c>
      <c r="R55" s="67">
        <v>2</v>
      </c>
      <c r="S55" s="56">
        <f t="shared" si="17"/>
        <v>98</v>
      </c>
      <c r="T55" s="66">
        <f t="shared" si="5"/>
        <v>0</v>
      </c>
      <c r="U55" s="51"/>
    </row>
    <row r="56" spans="1:21" ht="12.75" customHeight="1">
      <c r="A56" s="173"/>
      <c r="B56" s="56"/>
      <c r="C56" s="68" t="s">
        <v>51</v>
      </c>
      <c r="D56" s="169" t="s">
        <v>131</v>
      </c>
      <c r="E56" s="169"/>
      <c r="F56" s="68">
        <v>44</v>
      </c>
      <c r="G56" s="70">
        <v>159</v>
      </c>
      <c r="H56" s="67">
        <v>260</v>
      </c>
      <c r="I56" s="70">
        <v>247</v>
      </c>
      <c r="J56" s="67">
        <v>450</v>
      </c>
      <c r="K56" s="70">
        <v>97</v>
      </c>
      <c r="L56" s="67">
        <v>300</v>
      </c>
      <c r="M56" s="64">
        <f t="shared" si="3"/>
        <v>121.4574898785425</v>
      </c>
      <c r="N56" s="85">
        <f t="shared" si="11"/>
        <v>66.66666666666666</v>
      </c>
      <c r="O56" s="67">
        <v>75</v>
      </c>
      <c r="P56" s="67">
        <v>180</v>
      </c>
      <c r="Q56" s="67">
        <v>240</v>
      </c>
      <c r="R56" s="67">
        <v>300</v>
      </c>
      <c r="S56" s="56">
        <f t="shared" si="17"/>
        <v>-180.33333333333334</v>
      </c>
      <c r="T56" s="66">
        <f t="shared" si="5"/>
        <v>-150</v>
      </c>
      <c r="U56" s="51"/>
    </row>
    <row r="57" spans="1:21" s="34" customFormat="1" ht="42" customHeight="1">
      <c r="A57" s="173"/>
      <c r="B57" s="65"/>
      <c r="C57" s="62" t="s">
        <v>132</v>
      </c>
      <c r="D57" s="167" t="s">
        <v>311</v>
      </c>
      <c r="E57" s="167"/>
      <c r="F57" s="62">
        <v>45</v>
      </c>
      <c r="G57" s="64">
        <f aca="true" t="shared" si="18" ref="G57:L57">G58+G59+G61+G68+G73+G74+G78+G79+G80+G89</f>
        <v>488.356</v>
      </c>
      <c r="H57" s="64">
        <f t="shared" si="18"/>
        <v>698.3</v>
      </c>
      <c r="I57" s="64">
        <f t="shared" si="18"/>
        <v>717.4</v>
      </c>
      <c r="J57" s="63">
        <f t="shared" si="18"/>
        <v>928</v>
      </c>
      <c r="K57" s="64">
        <f t="shared" si="18"/>
        <v>294</v>
      </c>
      <c r="L57" s="63">
        <f t="shared" si="18"/>
        <v>995</v>
      </c>
      <c r="M57" s="64">
        <f t="shared" si="3"/>
        <v>138.69528854195707</v>
      </c>
      <c r="N57" s="85">
        <f t="shared" si="11"/>
        <v>107.21982758620689</v>
      </c>
      <c r="O57" s="63">
        <f>O58+O59+O61+O68+O73+O74+O78+O79+O80+O89</f>
        <v>107</v>
      </c>
      <c r="P57" s="63">
        <f>P58+P59+P61+P68+P73+P74+P78+P79+P80+P89</f>
        <v>318</v>
      </c>
      <c r="Q57" s="63">
        <f>Q58+Q59+Q61+Q68+Q73+Q74+Q78+Q79+Q80+Q89</f>
        <v>748</v>
      </c>
      <c r="R57" s="63">
        <f>R58+R59+R61+R68+R73+R74+R78+R79+R80+R89</f>
        <v>995</v>
      </c>
      <c r="S57" s="65">
        <f t="shared" si="17"/>
        <v>-610.1801724137931</v>
      </c>
      <c r="T57" s="66">
        <f t="shared" si="5"/>
        <v>67</v>
      </c>
      <c r="U57" s="52"/>
    </row>
    <row r="58" spans="1:21" ht="12.75" customHeight="1">
      <c r="A58" s="173"/>
      <c r="B58" s="56"/>
      <c r="C58" s="68" t="s">
        <v>10</v>
      </c>
      <c r="D58" s="169" t="s">
        <v>133</v>
      </c>
      <c r="E58" s="169"/>
      <c r="F58" s="68">
        <v>46</v>
      </c>
      <c r="G58" s="67">
        <v>24</v>
      </c>
      <c r="H58" s="70">
        <v>23.8</v>
      </c>
      <c r="I58" s="67">
        <v>24.2</v>
      </c>
      <c r="J58" s="67">
        <v>24</v>
      </c>
      <c r="K58" s="70">
        <v>9.5</v>
      </c>
      <c r="L58" s="67">
        <v>24</v>
      </c>
      <c r="M58" s="64">
        <f t="shared" si="3"/>
        <v>99.17355371900827</v>
      </c>
      <c r="N58" s="85">
        <f t="shared" si="11"/>
        <v>100</v>
      </c>
      <c r="O58" s="67">
        <v>6</v>
      </c>
      <c r="P58" s="67">
        <v>12</v>
      </c>
      <c r="Q58" s="67">
        <v>20</v>
      </c>
      <c r="R58" s="67">
        <v>24</v>
      </c>
      <c r="S58" s="56">
        <f t="shared" si="17"/>
        <v>75.8</v>
      </c>
      <c r="T58" s="66">
        <f t="shared" si="5"/>
        <v>0</v>
      </c>
      <c r="U58" s="51"/>
    </row>
    <row r="59" spans="1:21" ht="16.5" customHeight="1">
      <c r="A59" s="173"/>
      <c r="B59" s="56"/>
      <c r="C59" s="68" t="s">
        <v>11</v>
      </c>
      <c r="D59" s="169" t="s">
        <v>134</v>
      </c>
      <c r="E59" s="169"/>
      <c r="F59" s="68">
        <v>47</v>
      </c>
      <c r="G59" s="70">
        <v>56</v>
      </c>
      <c r="H59" s="70">
        <v>60</v>
      </c>
      <c r="I59" s="70">
        <v>53.2</v>
      </c>
      <c r="J59" s="67">
        <v>60</v>
      </c>
      <c r="K59" s="70">
        <v>12.5</v>
      </c>
      <c r="L59" s="67">
        <v>60</v>
      </c>
      <c r="M59" s="64">
        <f t="shared" si="3"/>
        <v>112.78195488721805</v>
      </c>
      <c r="N59" s="85">
        <f t="shared" si="11"/>
        <v>100</v>
      </c>
      <c r="O59" s="67">
        <v>15</v>
      </c>
      <c r="P59" s="67">
        <v>30</v>
      </c>
      <c r="Q59" s="67">
        <v>45</v>
      </c>
      <c r="R59" s="67">
        <v>60</v>
      </c>
      <c r="S59" s="56">
        <f t="shared" si="17"/>
        <v>46.8</v>
      </c>
      <c r="T59" s="66">
        <f t="shared" si="5"/>
        <v>0</v>
      </c>
      <c r="U59" s="51"/>
    </row>
    <row r="60" spans="1:21" ht="12.75">
      <c r="A60" s="173"/>
      <c r="B60" s="56"/>
      <c r="C60" s="67"/>
      <c r="D60" s="68" t="s">
        <v>121</v>
      </c>
      <c r="E60" s="69" t="s">
        <v>135</v>
      </c>
      <c r="F60" s="68">
        <v>48</v>
      </c>
      <c r="G60" s="67">
        <v>0</v>
      </c>
      <c r="H60" s="67">
        <v>0</v>
      </c>
      <c r="I60" s="67">
        <v>0</v>
      </c>
      <c r="J60" s="67">
        <v>10</v>
      </c>
      <c r="K60" s="67">
        <v>0</v>
      </c>
      <c r="L60" s="67">
        <v>10</v>
      </c>
      <c r="M60" s="64">
        <v>0</v>
      </c>
      <c r="N60" s="85">
        <v>0</v>
      </c>
      <c r="O60" s="67">
        <v>0</v>
      </c>
      <c r="P60" s="117">
        <v>10</v>
      </c>
      <c r="Q60" s="117">
        <v>10</v>
      </c>
      <c r="R60" s="117">
        <v>10</v>
      </c>
      <c r="S60" s="56">
        <f t="shared" si="17"/>
        <v>0</v>
      </c>
      <c r="T60" s="66">
        <f t="shared" si="5"/>
        <v>0</v>
      </c>
      <c r="U60" s="51"/>
    </row>
    <row r="61" spans="1:21" ht="26.25" customHeight="1">
      <c r="A61" s="173"/>
      <c r="B61" s="56"/>
      <c r="C61" s="68" t="s">
        <v>51</v>
      </c>
      <c r="D61" s="169" t="s">
        <v>136</v>
      </c>
      <c r="E61" s="169"/>
      <c r="F61" s="68">
        <v>49</v>
      </c>
      <c r="G61" s="70">
        <f>G62+G64</f>
        <v>7</v>
      </c>
      <c r="H61" s="70">
        <v>10.5</v>
      </c>
      <c r="I61" s="70">
        <f aca="true" t="shared" si="19" ref="I61:R61">I62+I64</f>
        <v>5</v>
      </c>
      <c r="J61" s="67">
        <f>J62+J64</f>
        <v>12</v>
      </c>
      <c r="K61" s="70">
        <f>K62+K64</f>
        <v>3</v>
      </c>
      <c r="L61" s="67">
        <f>L62+L64</f>
        <v>12</v>
      </c>
      <c r="M61" s="64">
        <f t="shared" si="3"/>
        <v>240</v>
      </c>
      <c r="N61" s="85">
        <f>L61/J61*100</f>
        <v>100</v>
      </c>
      <c r="O61" s="67">
        <f t="shared" si="19"/>
        <v>2</v>
      </c>
      <c r="P61" s="67">
        <f t="shared" si="19"/>
        <v>5</v>
      </c>
      <c r="Q61" s="67">
        <f t="shared" si="19"/>
        <v>10</v>
      </c>
      <c r="R61" s="67">
        <f t="shared" si="19"/>
        <v>12</v>
      </c>
      <c r="S61" s="56">
        <f t="shared" si="17"/>
        <v>95</v>
      </c>
      <c r="T61" s="66">
        <f t="shared" si="5"/>
        <v>0</v>
      </c>
      <c r="U61" s="51"/>
    </row>
    <row r="62" spans="1:21" ht="12.75">
      <c r="A62" s="173"/>
      <c r="B62" s="56"/>
      <c r="C62" s="67"/>
      <c r="D62" s="68" t="s">
        <v>137</v>
      </c>
      <c r="E62" s="69" t="s">
        <v>138</v>
      </c>
      <c r="F62" s="68">
        <v>50</v>
      </c>
      <c r="G62" s="70">
        <v>2</v>
      </c>
      <c r="H62" s="70">
        <v>5</v>
      </c>
      <c r="I62" s="70">
        <v>4</v>
      </c>
      <c r="J62" s="67">
        <v>4</v>
      </c>
      <c r="K62" s="70">
        <v>2</v>
      </c>
      <c r="L62" s="67">
        <v>4</v>
      </c>
      <c r="M62" s="64">
        <f t="shared" si="3"/>
        <v>100</v>
      </c>
      <c r="N62" s="85">
        <f>L62/J62*100</f>
        <v>100</v>
      </c>
      <c r="O62" s="67">
        <v>1</v>
      </c>
      <c r="P62" s="67">
        <v>2</v>
      </c>
      <c r="Q62" s="67">
        <v>4</v>
      </c>
      <c r="R62" s="67">
        <v>4</v>
      </c>
      <c r="S62" s="56">
        <f t="shared" si="17"/>
        <v>96</v>
      </c>
      <c r="T62" s="66">
        <f t="shared" si="5"/>
        <v>0</v>
      </c>
      <c r="U62" s="51"/>
    </row>
    <row r="63" spans="1:21" ht="25.5">
      <c r="A63" s="173"/>
      <c r="B63" s="56"/>
      <c r="C63" s="67"/>
      <c r="D63" s="67"/>
      <c r="E63" s="69" t="s">
        <v>139</v>
      </c>
      <c r="F63" s="68">
        <v>51</v>
      </c>
      <c r="G63" s="70">
        <v>0</v>
      </c>
      <c r="H63" s="67">
        <v>0</v>
      </c>
      <c r="I63" s="70">
        <v>0</v>
      </c>
      <c r="J63" s="67">
        <v>0</v>
      </c>
      <c r="K63" s="70">
        <v>0</v>
      </c>
      <c r="L63" s="67">
        <v>0</v>
      </c>
      <c r="M63" s="64">
        <v>0</v>
      </c>
      <c r="N63" s="85">
        <v>0</v>
      </c>
      <c r="O63" s="67">
        <v>0</v>
      </c>
      <c r="P63" s="67">
        <v>0</v>
      </c>
      <c r="Q63" s="67">
        <v>0</v>
      </c>
      <c r="R63" s="67">
        <v>0</v>
      </c>
      <c r="S63" s="56">
        <f t="shared" si="17"/>
        <v>0</v>
      </c>
      <c r="T63" s="66">
        <f t="shared" si="5"/>
        <v>0</v>
      </c>
      <c r="U63" s="51"/>
    </row>
    <row r="64" spans="1:21" ht="29.25" customHeight="1">
      <c r="A64" s="173"/>
      <c r="B64" s="56"/>
      <c r="C64" s="67"/>
      <c r="D64" s="68" t="s">
        <v>140</v>
      </c>
      <c r="E64" s="69" t="s">
        <v>141</v>
      </c>
      <c r="F64" s="68">
        <v>52</v>
      </c>
      <c r="G64" s="70">
        <v>5</v>
      </c>
      <c r="H64" s="67">
        <v>6</v>
      </c>
      <c r="I64" s="70">
        <v>1</v>
      </c>
      <c r="J64" s="67">
        <v>8</v>
      </c>
      <c r="K64" s="70">
        <v>1</v>
      </c>
      <c r="L64" s="67">
        <v>8</v>
      </c>
      <c r="M64" s="64">
        <f t="shared" si="3"/>
        <v>800</v>
      </c>
      <c r="N64" s="85">
        <f>L64/J64*100</f>
        <v>100</v>
      </c>
      <c r="O64" s="67">
        <v>1</v>
      </c>
      <c r="P64" s="67">
        <v>3</v>
      </c>
      <c r="Q64" s="67">
        <v>6</v>
      </c>
      <c r="R64" s="67">
        <v>8</v>
      </c>
      <c r="S64" s="56">
        <f t="shared" si="17"/>
        <v>99</v>
      </c>
      <c r="T64" s="66">
        <f t="shared" si="5"/>
        <v>0</v>
      </c>
      <c r="U64" s="51"/>
    </row>
    <row r="65" spans="1:21" ht="45.75" customHeight="1">
      <c r="A65" s="173"/>
      <c r="B65" s="56"/>
      <c r="C65" s="67"/>
      <c r="D65" s="67"/>
      <c r="E65" s="69" t="s">
        <v>142</v>
      </c>
      <c r="F65" s="68">
        <v>53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4">
        <v>0</v>
      </c>
      <c r="N65" s="85">
        <v>0</v>
      </c>
      <c r="O65" s="67">
        <v>0</v>
      </c>
      <c r="P65" s="67">
        <v>0</v>
      </c>
      <c r="Q65" s="67">
        <v>0</v>
      </c>
      <c r="R65" s="67">
        <v>0</v>
      </c>
      <c r="S65" s="56">
        <f t="shared" si="17"/>
        <v>0</v>
      </c>
      <c r="T65" s="66">
        <f t="shared" si="5"/>
        <v>0</v>
      </c>
      <c r="U65" s="51"/>
    </row>
    <row r="66" spans="1:21" ht="53.25" customHeight="1">
      <c r="A66" s="173"/>
      <c r="B66" s="56"/>
      <c r="C66" s="67"/>
      <c r="D66" s="67"/>
      <c r="E66" s="69" t="s">
        <v>143</v>
      </c>
      <c r="F66" s="68">
        <v>54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4">
        <v>0</v>
      </c>
      <c r="N66" s="85">
        <v>0</v>
      </c>
      <c r="O66" s="67">
        <v>0</v>
      </c>
      <c r="P66" s="67">
        <v>0</v>
      </c>
      <c r="Q66" s="67">
        <v>0</v>
      </c>
      <c r="R66" s="67">
        <v>0</v>
      </c>
      <c r="S66" s="56">
        <f t="shared" si="17"/>
        <v>0</v>
      </c>
      <c r="T66" s="66">
        <f t="shared" si="5"/>
        <v>0</v>
      </c>
      <c r="U66" s="51"/>
    </row>
    <row r="67" spans="1:21" ht="12.75">
      <c r="A67" s="173"/>
      <c r="B67" s="56"/>
      <c r="C67" s="67"/>
      <c r="D67" s="67"/>
      <c r="E67" s="69" t="s">
        <v>144</v>
      </c>
      <c r="F67" s="68">
        <v>55</v>
      </c>
      <c r="G67" s="70">
        <v>5</v>
      </c>
      <c r="H67" s="67">
        <v>6</v>
      </c>
      <c r="I67" s="70">
        <v>0</v>
      </c>
      <c r="J67" s="67">
        <v>8</v>
      </c>
      <c r="K67" s="70">
        <v>1</v>
      </c>
      <c r="L67" s="67">
        <v>8</v>
      </c>
      <c r="M67" s="64" t="e">
        <f t="shared" si="3"/>
        <v>#DIV/0!</v>
      </c>
      <c r="N67" s="85">
        <f>L67/J67*100</f>
        <v>100</v>
      </c>
      <c r="O67" s="67">
        <v>1</v>
      </c>
      <c r="P67" s="67">
        <v>3</v>
      </c>
      <c r="Q67" s="67">
        <v>6</v>
      </c>
      <c r="R67" s="67">
        <v>8</v>
      </c>
      <c r="S67" s="56">
        <f t="shared" si="17"/>
        <v>100</v>
      </c>
      <c r="T67" s="66">
        <f t="shared" si="5"/>
        <v>0</v>
      </c>
      <c r="U67" s="51"/>
    </row>
    <row r="68" spans="1:21" ht="28.5" customHeight="1">
      <c r="A68" s="173"/>
      <c r="B68" s="56"/>
      <c r="C68" s="68" t="s">
        <v>60</v>
      </c>
      <c r="D68" s="169" t="s">
        <v>312</v>
      </c>
      <c r="E68" s="169"/>
      <c r="F68" s="68">
        <v>56</v>
      </c>
      <c r="G68" s="67">
        <f>G69+G70+G72</f>
        <v>0</v>
      </c>
      <c r="H68" s="67">
        <f>H69+H70+H72</f>
        <v>0</v>
      </c>
      <c r="I68" s="67">
        <f aca="true" t="shared" si="20" ref="I68:R68">I69+I70+I72</f>
        <v>0</v>
      </c>
      <c r="J68" s="67">
        <f>J69+J70+J72</f>
        <v>0</v>
      </c>
      <c r="K68" s="67">
        <f>K69+K70+K72</f>
        <v>0</v>
      </c>
      <c r="L68" s="67">
        <f>L69+L70+L72</f>
        <v>0</v>
      </c>
      <c r="M68" s="64">
        <v>0</v>
      </c>
      <c r="N68" s="85">
        <v>0</v>
      </c>
      <c r="O68" s="67">
        <f t="shared" si="20"/>
        <v>0</v>
      </c>
      <c r="P68" s="67">
        <f t="shared" si="20"/>
        <v>0</v>
      </c>
      <c r="Q68" s="67">
        <f t="shared" si="20"/>
        <v>0</v>
      </c>
      <c r="R68" s="67">
        <f t="shared" si="20"/>
        <v>0</v>
      </c>
      <c r="S68" s="56">
        <f t="shared" si="17"/>
        <v>0</v>
      </c>
      <c r="T68" s="66">
        <f t="shared" si="5"/>
        <v>0</v>
      </c>
      <c r="U68" s="51"/>
    </row>
    <row r="69" spans="1:21" ht="27.75" customHeight="1">
      <c r="A69" s="173"/>
      <c r="B69" s="56"/>
      <c r="C69" s="67"/>
      <c r="D69" s="68" t="s">
        <v>145</v>
      </c>
      <c r="E69" s="69" t="s">
        <v>146</v>
      </c>
      <c r="F69" s="68">
        <v>57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4">
        <v>0</v>
      </c>
      <c r="N69" s="85">
        <v>0</v>
      </c>
      <c r="O69" s="67">
        <v>0</v>
      </c>
      <c r="P69" s="67">
        <v>0</v>
      </c>
      <c r="Q69" s="67">
        <v>0</v>
      </c>
      <c r="R69" s="67">
        <v>0</v>
      </c>
      <c r="S69" s="56">
        <f t="shared" si="17"/>
        <v>0</v>
      </c>
      <c r="T69" s="66">
        <f t="shared" si="5"/>
        <v>0</v>
      </c>
      <c r="U69" s="51"/>
    </row>
    <row r="70" spans="1:21" ht="38.25">
      <c r="A70" s="173"/>
      <c r="B70" s="56"/>
      <c r="C70" s="67"/>
      <c r="D70" s="68" t="s">
        <v>147</v>
      </c>
      <c r="E70" s="69" t="s">
        <v>148</v>
      </c>
      <c r="F70" s="68">
        <v>58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4">
        <v>0</v>
      </c>
      <c r="N70" s="85">
        <v>0</v>
      </c>
      <c r="O70" s="67">
        <v>0</v>
      </c>
      <c r="P70" s="67">
        <v>0</v>
      </c>
      <c r="Q70" s="67">
        <v>0</v>
      </c>
      <c r="R70" s="67">
        <v>0</v>
      </c>
      <c r="S70" s="56">
        <f t="shared" si="17"/>
        <v>0</v>
      </c>
      <c r="T70" s="66">
        <f t="shared" si="5"/>
        <v>0</v>
      </c>
      <c r="U70" s="51"/>
    </row>
    <row r="71" spans="1:21" ht="12.75">
      <c r="A71" s="173"/>
      <c r="B71" s="56"/>
      <c r="C71" s="67"/>
      <c r="D71" s="68"/>
      <c r="E71" s="69" t="s">
        <v>150</v>
      </c>
      <c r="F71" s="68">
        <v>59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4">
        <v>0</v>
      </c>
      <c r="N71" s="85">
        <v>0</v>
      </c>
      <c r="O71" s="67">
        <v>0</v>
      </c>
      <c r="P71" s="67">
        <v>0</v>
      </c>
      <c r="Q71" s="67">
        <v>0</v>
      </c>
      <c r="R71" s="67">
        <v>0</v>
      </c>
      <c r="S71" s="56">
        <f t="shared" si="17"/>
        <v>0</v>
      </c>
      <c r="T71" s="66">
        <f t="shared" si="5"/>
        <v>0</v>
      </c>
      <c r="U71" s="51"/>
    </row>
    <row r="72" spans="1:21" ht="30.75" customHeight="1">
      <c r="A72" s="173"/>
      <c r="B72" s="56"/>
      <c r="C72" s="67"/>
      <c r="D72" s="68" t="s">
        <v>149</v>
      </c>
      <c r="E72" s="69" t="s">
        <v>151</v>
      </c>
      <c r="F72" s="68">
        <v>60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4">
        <v>0</v>
      </c>
      <c r="N72" s="85">
        <v>0</v>
      </c>
      <c r="O72" s="67">
        <v>0</v>
      </c>
      <c r="P72" s="67">
        <v>0</v>
      </c>
      <c r="Q72" s="67">
        <v>0</v>
      </c>
      <c r="R72" s="67">
        <v>0</v>
      </c>
      <c r="S72" s="56">
        <f t="shared" si="17"/>
        <v>0</v>
      </c>
      <c r="T72" s="66">
        <f t="shared" si="5"/>
        <v>0</v>
      </c>
      <c r="U72" s="51"/>
    </row>
    <row r="73" spans="1:21" ht="12.75" customHeight="1">
      <c r="A73" s="173"/>
      <c r="B73" s="56"/>
      <c r="C73" s="68" t="s">
        <v>62</v>
      </c>
      <c r="D73" s="169" t="s">
        <v>152</v>
      </c>
      <c r="E73" s="169"/>
      <c r="F73" s="68">
        <v>61</v>
      </c>
      <c r="G73" s="70">
        <v>0.356</v>
      </c>
      <c r="H73" s="67">
        <v>1</v>
      </c>
      <c r="I73" s="70">
        <v>0</v>
      </c>
      <c r="J73" s="67">
        <v>1</v>
      </c>
      <c r="K73" s="70">
        <v>0</v>
      </c>
      <c r="L73" s="67">
        <v>1</v>
      </c>
      <c r="M73" s="64" t="e">
        <f t="shared" si="3"/>
        <v>#DIV/0!</v>
      </c>
      <c r="N73" s="85">
        <f>L73/J73*100</f>
        <v>100</v>
      </c>
      <c r="O73" s="67">
        <v>1</v>
      </c>
      <c r="P73" s="67">
        <v>1</v>
      </c>
      <c r="Q73" s="67">
        <v>1</v>
      </c>
      <c r="R73" s="67">
        <v>1</v>
      </c>
      <c r="S73" s="56">
        <f t="shared" si="17"/>
        <v>100</v>
      </c>
      <c r="T73" s="66">
        <f t="shared" si="5"/>
        <v>0</v>
      </c>
      <c r="U73" s="51"/>
    </row>
    <row r="74" spans="1:21" ht="12.75" customHeight="1">
      <c r="A74" s="173"/>
      <c r="B74" s="56"/>
      <c r="C74" s="68" t="s">
        <v>100</v>
      </c>
      <c r="D74" s="169" t="s">
        <v>153</v>
      </c>
      <c r="E74" s="169"/>
      <c r="F74" s="68">
        <v>62</v>
      </c>
      <c r="G74" s="70">
        <v>13</v>
      </c>
      <c r="H74" s="70">
        <v>28</v>
      </c>
      <c r="I74" s="70">
        <v>23</v>
      </c>
      <c r="J74" s="67">
        <v>28</v>
      </c>
      <c r="K74" s="70">
        <v>7</v>
      </c>
      <c r="L74" s="67">
        <v>28</v>
      </c>
      <c r="M74" s="64">
        <f t="shared" si="3"/>
        <v>121.73913043478262</v>
      </c>
      <c r="N74" s="85">
        <f aca="true" t="shared" si="21" ref="N74:N80">L74/J74*100</f>
        <v>100</v>
      </c>
      <c r="O74" s="67">
        <v>3</v>
      </c>
      <c r="P74" s="67">
        <v>12</v>
      </c>
      <c r="Q74" s="67">
        <v>22</v>
      </c>
      <c r="R74" s="67">
        <v>28</v>
      </c>
      <c r="S74" s="56">
        <f t="shared" si="17"/>
        <v>77</v>
      </c>
      <c r="T74" s="66">
        <f t="shared" si="5"/>
        <v>0</v>
      </c>
      <c r="U74" s="51"/>
    </row>
    <row r="75" spans="1:21" ht="12.75" customHeight="1">
      <c r="A75" s="173"/>
      <c r="B75" s="56"/>
      <c r="C75" s="67"/>
      <c r="D75" s="169" t="s">
        <v>313</v>
      </c>
      <c r="E75" s="169"/>
      <c r="F75" s="68">
        <v>63</v>
      </c>
      <c r="G75" s="70">
        <v>2</v>
      </c>
      <c r="H75" s="70">
        <v>13</v>
      </c>
      <c r="I75" s="70">
        <v>12</v>
      </c>
      <c r="J75" s="70">
        <v>16</v>
      </c>
      <c r="K75" s="70">
        <v>4</v>
      </c>
      <c r="L75" s="70">
        <v>16</v>
      </c>
      <c r="M75" s="64">
        <f t="shared" si="3"/>
        <v>133.33333333333331</v>
      </c>
      <c r="N75" s="85">
        <f t="shared" si="21"/>
        <v>100</v>
      </c>
      <c r="O75" s="67">
        <v>2</v>
      </c>
      <c r="P75" s="67">
        <v>8</v>
      </c>
      <c r="Q75" s="67">
        <v>10</v>
      </c>
      <c r="R75" s="67">
        <v>16</v>
      </c>
      <c r="S75" s="56">
        <f t="shared" si="17"/>
        <v>88</v>
      </c>
      <c r="T75" s="66">
        <f t="shared" si="5"/>
        <v>0</v>
      </c>
      <c r="U75" s="51"/>
    </row>
    <row r="76" spans="1:21" ht="12.75" customHeight="1">
      <c r="A76" s="173"/>
      <c r="B76" s="56"/>
      <c r="C76" s="67"/>
      <c r="D76" s="172" t="s">
        <v>154</v>
      </c>
      <c r="E76" s="172"/>
      <c r="F76" s="68">
        <v>64</v>
      </c>
      <c r="G76" s="70">
        <v>2</v>
      </c>
      <c r="H76" s="70">
        <v>11</v>
      </c>
      <c r="I76" s="70">
        <v>12</v>
      </c>
      <c r="J76" s="70">
        <v>14</v>
      </c>
      <c r="K76" s="70">
        <v>4</v>
      </c>
      <c r="L76" s="70">
        <v>14</v>
      </c>
      <c r="M76" s="64">
        <f t="shared" si="3"/>
        <v>116.66666666666667</v>
      </c>
      <c r="N76" s="85">
        <f t="shared" si="21"/>
        <v>100</v>
      </c>
      <c r="O76" s="67">
        <v>2</v>
      </c>
      <c r="P76" s="67">
        <v>6</v>
      </c>
      <c r="Q76" s="67">
        <v>8</v>
      </c>
      <c r="R76" s="67">
        <v>14</v>
      </c>
      <c r="S76" s="56">
        <f t="shared" si="17"/>
        <v>88</v>
      </c>
      <c r="T76" s="66">
        <f t="shared" si="5"/>
        <v>0</v>
      </c>
      <c r="U76" s="51"/>
    </row>
    <row r="77" spans="1:21" ht="12.75" customHeight="1">
      <c r="A77" s="173"/>
      <c r="B77" s="56"/>
      <c r="C77" s="67"/>
      <c r="D77" s="172" t="s">
        <v>155</v>
      </c>
      <c r="E77" s="172"/>
      <c r="F77" s="68">
        <v>65</v>
      </c>
      <c r="G77" s="70">
        <v>1</v>
      </c>
      <c r="H77" s="70">
        <v>2</v>
      </c>
      <c r="I77" s="70">
        <v>0</v>
      </c>
      <c r="J77" s="70">
        <v>2</v>
      </c>
      <c r="K77" s="70">
        <v>0</v>
      </c>
      <c r="L77" s="70">
        <v>2</v>
      </c>
      <c r="M77" s="64">
        <v>0</v>
      </c>
      <c r="N77" s="85">
        <f t="shared" si="21"/>
        <v>100</v>
      </c>
      <c r="O77" s="67">
        <v>0</v>
      </c>
      <c r="P77" s="67">
        <v>2</v>
      </c>
      <c r="Q77" s="67">
        <v>2</v>
      </c>
      <c r="R77" s="67">
        <v>2</v>
      </c>
      <c r="S77" s="56">
        <f t="shared" si="17"/>
        <v>100</v>
      </c>
      <c r="T77" s="66">
        <f t="shared" si="5"/>
        <v>0</v>
      </c>
      <c r="U77" s="51"/>
    </row>
    <row r="78" spans="1:21" ht="12.75" customHeight="1">
      <c r="A78" s="173"/>
      <c r="B78" s="56"/>
      <c r="C78" s="68" t="s">
        <v>156</v>
      </c>
      <c r="D78" s="169" t="s">
        <v>157</v>
      </c>
      <c r="E78" s="169"/>
      <c r="F78" s="68">
        <v>66</v>
      </c>
      <c r="G78" s="70">
        <v>76</v>
      </c>
      <c r="H78" s="67">
        <v>95</v>
      </c>
      <c r="I78" s="70">
        <v>96</v>
      </c>
      <c r="J78" s="67">
        <v>100</v>
      </c>
      <c r="K78" s="70">
        <v>46</v>
      </c>
      <c r="L78" s="67">
        <v>100</v>
      </c>
      <c r="M78" s="64">
        <f aca="true" t="shared" si="22" ref="M78:M137">L78/I78*100</f>
        <v>104.16666666666667</v>
      </c>
      <c r="N78" s="85">
        <f t="shared" si="21"/>
        <v>100</v>
      </c>
      <c r="O78" s="67">
        <v>29</v>
      </c>
      <c r="P78" s="67">
        <v>57</v>
      </c>
      <c r="Q78" s="67">
        <v>80</v>
      </c>
      <c r="R78" s="67">
        <v>100</v>
      </c>
      <c r="S78" s="56">
        <f t="shared" si="17"/>
        <v>4</v>
      </c>
      <c r="T78" s="66">
        <f aca="true" t="shared" si="23" ref="T78:T141">L78-J78</f>
        <v>0</v>
      </c>
      <c r="U78" s="51"/>
    </row>
    <row r="79" spans="1:21" ht="12.75" customHeight="1">
      <c r="A79" s="173"/>
      <c r="B79" s="56"/>
      <c r="C79" s="68" t="s">
        <v>158</v>
      </c>
      <c r="D79" s="169" t="s">
        <v>159</v>
      </c>
      <c r="E79" s="169"/>
      <c r="F79" s="68">
        <v>67</v>
      </c>
      <c r="G79" s="70">
        <v>2</v>
      </c>
      <c r="H79" s="67">
        <v>3</v>
      </c>
      <c r="I79" s="70">
        <v>3</v>
      </c>
      <c r="J79" s="67">
        <v>3</v>
      </c>
      <c r="K79" s="70">
        <v>2</v>
      </c>
      <c r="L79" s="67">
        <v>3</v>
      </c>
      <c r="M79" s="64">
        <f t="shared" si="22"/>
        <v>100</v>
      </c>
      <c r="N79" s="85">
        <f t="shared" si="21"/>
        <v>100</v>
      </c>
      <c r="O79" s="67">
        <v>1</v>
      </c>
      <c r="P79" s="67">
        <v>1</v>
      </c>
      <c r="Q79" s="67">
        <v>3</v>
      </c>
      <c r="R79" s="67">
        <v>3</v>
      </c>
      <c r="S79" s="56">
        <f t="shared" si="17"/>
        <v>97</v>
      </c>
      <c r="T79" s="66">
        <f t="shared" si="23"/>
        <v>0</v>
      </c>
      <c r="U79" s="51"/>
    </row>
    <row r="80" spans="1:21" ht="18.75" customHeight="1">
      <c r="A80" s="173"/>
      <c r="B80" s="56"/>
      <c r="C80" s="68" t="s">
        <v>160</v>
      </c>
      <c r="D80" s="169" t="s">
        <v>161</v>
      </c>
      <c r="E80" s="169"/>
      <c r="F80" s="68">
        <v>68</v>
      </c>
      <c r="G80" s="70">
        <v>310</v>
      </c>
      <c r="H80" s="67">
        <v>477</v>
      </c>
      <c r="I80" s="70">
        <v>513</v>
      </c>
      <c r="J80" s="67">
        <v>700</v>
      </c>
      <c r="K80" s="70">
        <v>214</v>
      </c>
      <c r="L80" s="67">
        <v>767</v>
      </c>
      <c r="M80" s="64">
        <f t="shared" si="22"/>
        <v>149.51267056530216</v>
      </c>
      <c r="N80" s="85">
        <f t="shared" si="21"/>
        <v>109.57142857142857</v>
      </c>
      <c r="O80" s="67">
        <v>50</v>
      </c>
      <c r="P80" s="67">
        <v>200</v>
      </c>
      <c r="Q80" s="67">
        <v>567</v>
      </c>
      <c r="R80" s="67">
        <v>767</v>
      </c>
      <c r="S80" s="56">
        <f t="shared" si="17"/>
        <v>-403.42857142857144</v>
      </c>
      <c r="T80" s="66">
        <f t="shared" si="23"/>
        <v>67</v>
      </c>
      <c r="U80" s="51"/>
    </row>
    <row r="81" spans="1:21" ht="12.75">
      <c r="A81" s="173"/>
      <c r="B81" s="56"/>
      <c r="C81" s="67"/>
      <c r="D81" s="68" t="s">
        <v>162</v>
      </c>
      <c r="E81" s="69" t="s">
        <v>163</v>
      </c>
      <c r="F81" s="68">
        <v>69</v>
      </c>
      <c r="G81" s="67">
        <v>0</v>
      </c>
      <c r="H81" s="67">
        <v>0</v>
      </c>
      <c r="I81" s="67">
        <v>0</v>
      </c>
      <c r="J81" s="67">
        <v>90</v>
      </c>
      <c r="K81" s="67">
        <v>0</v>
      </c>
      <c r="L81" s="67">
        <v>90</v>
      </c>
      <c r="M81" s="64">
        <v>0</v>
      </c>
      <c r="N81" s="85">
        <v>0</v>
      </c>
      <c r="O81" s="67">
        <v>0</v>
      </c>
      <c r="P81" s="67">
        <v>0</v>
      </c>
      <c r="Q81" s="67">
        <v>45</v>
      </c>
      <c r="R81" s="67">
        <v>90</v>
      </c>
      <c r="S81" s="56">
        <f t="shared" si="17"/>
        <v>0</v>
      </c>
      <c r="T81" s="66">
        <f t="shared" si="23"/>
        <v>0</v>
      </c>
      <c r="U81" s="51"/>
    </row>
    <row r="82" spans="1:21" ht="25.5">
      <c r="A82" s="173"/>
      <c r="B82" s="56"/>
      <c r="C82" s="67"/>
      <c r="D82" s="68" t="s">
        <v>164</v>
      </c>
      <c r="E82" s="69" t="s">
        <v>165</v>
      </c>
      <c r="F82" s="68">
        <v>70</v>
      </c>
      <c r="G82" s="67">
        <v>0</v>
      </c>
      <c r="H82" s="67">
        <v>45</v>
      </c>
      <c r="I82" s="67">
        <v>0</v>
      </c>
      <c r="J82" s="67">
        <v>60</v>
      </c>
      <c r="K82" s="67">
        <v>0</v>
      </c>
      <c r="L82" s="67">
        <v>60</v>
      </c>
      <c r="M82" s="64">
        <v>0</v>
      </c>
      <c r="N82" s="85">
        <v>0</v>
      </c>
      <c r="O82" s="67">
        <v>15</v>
      </c>
      <c r="P82" s="67">
        <v>30</v>
      </c>
      <c r="Q82" s="67">
        <v>45</v>
      </c>
      <c r="R82" s="67">
        <v>60</v>
      </c>
      <c r="S82" s="56">
        <f t="shared" si="17"/>
        <v>0</v>
      </c>
      <c r="T82" s="66">
        <f t="shared" si="23"/>
        <v>0</v>
      </c>
      <c r="U82" s="51"/>
    </row>
    <row r="83" spans="1:21" ht="12.75">
      <c r="A83" s="173"/>
      <c r="B83" s="56"/>
      <c r="C83" s="67"/>
      <c r="D83" s="68" t="s">
        <v>166</v>
      </c>
      <c r="E83" s="69" t="s">
        <v>167</v>
      </c>
      <c r="F83" s="68">
        <v>71</v>
      </c>
      <c r="G83" s="70">
        <v>4</v>
      </c>
      <c r="H83" s="67">
        <v>10</v>
      </c>
      <c r="I83" s="70">
        <v>9</v>
      </c>
      <c r="J83" s="67">
        <v>15</v>
      </c>
      <c r="K83" s="70">
        <v>2</v>
      </c>
      <c r="L83" s="67">
        <v>15</v>
      </c>
      <c r="M83" s="64">
        <f t="shared" si="22"/>
        <v>166.66666666666669</v>
      </c>
      <c r="N83" s="85">
        <f>L83/J83*100</f>
        <v>100</v>
      </c>
      <c r="O83" s="67">
        <v>2</v>
      </c>
      <c r="P83" s="67">
        <v>10</v>
      </c>
      <c r="Q83" s="67">
        <v>10</v>
      </c>
      <c r="R83" s="67">
        <v>15</v>
      </c>
      <c r="S83" s="56">
        <f t="shared" si="17"/>
        <v>91</v>
      </c>
      <c r="T83" s="66">
        <f t="shared" si="23"/>
        <v>0</v>
      </c>
      <c r="U83" s="51"/>
    </row>
    <row r="84" spans="1:21" ht="38.25">
      <c r="A84" s="173"/>
      <c r="B84" s="56"/>
      <c r="C84" s="67"/>
      <c r="D84" s="68" t="s">
        <v>168</v>
      </c>
      <c r="E84" s="69" t="s">
        <v>169</v>
      </c>
      <c r="F84" s="68">
        <v>72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4">
        <v>0</v>
      </c>
      <c r="N84" s="85">
        <v>0</v>
      </c>
      <c r="O84" s="67">
        <v>0</v>
      </c>
      <c r="P84" s="67">
        <v>0</v>
      </c>
      <c r="Q84" s="67">
        <v>0</v>
      </c>
      <c r="R84" s="67">
        <v>0</v>
      </c>
      <c r="S84" s="56">
        <f aca="true" t="shared" si="24" ref="S84:S115">N84-I84</f>
        <v>0</v>
      </c>
      <c r="T84" s="66">
        <f t="shared" si="23"/>
        <v>0</v>
      </c>
      <c r="U84" s="51"/>
    </row>
    <row r="85" spans="1:21" ht="29.25" customHeight="1">
      <c r="A85" s="173"/>
      <c r="B85" s="56"/>
      <c r="C85" s="67"/>
      <c r="D85" s="67"/>
      <c r="E85" s="69" t="s">
        <v>170</v>
      </c>
      <c r="F85" s="68">
        <v>73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4">
        <v>0</v>
      </c>
      <c r="N85" s="85">
        <v>0</v>
      </c>
      <c r="O85" s="67">
        <v>0</v>
      </c>
      <c r="P85" s="67">
        <v>0</v>
      </c>
      <c r="Q85" s="67">
        <v>0</v>
      </c>
      <c r="R85" s="67">
        <v>0</v>
      </c>
      <c r="S85" s="56">
        <f t="shared" si="24"/>
        <v>0</v>
      </c>
      <c r="T85" s="66">
        <f t="shared" si="23"/>
        <v>0</v>
      </c>
      <c r="U85" s="51"/>
    </row>
    <row r="86" spans="1:21" ht="25.5">
      <c r="A86" s="173"/>
      <c r="B86" s="56"/>
      <c r="C86" s="67"/>
      <c r="D86" s="68" t="s">
        <v>171</v>
      </c>
      <c r="E86" s="69" t="s">
        <v>172</v>
      </c>
      <c r="F86" s="68">
        <v>74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4">
        <v>0</v>
      </c>
      <c r="N86" s="85">
        <v>0</v>
      </c>
      <c r="O86" s="67">
        <v>0</v>
      </c>
      <c r="P86" s="67">
        <v>0</v>
      </c>
      <c r="Q86" s="67">
        <v>0</v>
      </c>
      <c r="R86" s="67">
        <v>0</v>
      </c>
      <c r="S86" s="56">
        <f t="shared" si="24"/>
        <v>0</v>
      </c>
      <c r="T86" s="66">
        <f t="shared" si="23"/>
        <v>0</v>
      </c>
      <c r="U86" s="51"/>
    </row>
    <row r="87" spans="1:21" ht="51">
      <c r="A87" s="173"/>
      <c r="B87" s="56"/>
      <c r="C87" s="67"/>
      <c r="D87" s="68" t="s">
        <v>173</v>
      </c>
      <c r="E87" s="69" t="s">
        <v>174</v>
      </c>
      <c r="F87" s="68">
        <v>75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4">
        <v>0</v>
      </c>
      <c r="N87" s="85">
        <v>0</v>
      </c>
      <c r="O87" s="67">
        <v>0</v>
      </c>
      <c r="P87" s="67">
        <v>0</v>
      </c>
      <c r="Q87" s="67">
        <v>0</v>
      </c>
      <c r="R87" s="67">
        <v>0</v>
      </c>
      <c r="S87" s="56">
        <f t="shared" si="24"/>
        <v>0</v>
      </c>
      <c r="T87" s="66">
        <f t="shared" si="23"/>
        <v>0</v>
      </c>
      <c r="U87" s="51"/>
    </row>
    <row r="88" spans="1:21" ht="28.5" customHeight="1">
      <c r="A88" s="173"/>
      <c r="B88" s="56"/>
      <c r="C88" s="67"/>
      <c r="D88" s="68" t="s">
        <v>175</v>
      </c>
      <c r="E88" s="69" t="s">
        <v>176</v>
      </c>
      <c r="F88" s="68">
        <v>76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4">
        <v>0</v>
      </c>
      <c r="N88" s="85">
        <v>0</v>
      </c>
      <c r="O88" s="67">
        <v>0</v>
      </c>
      <c r="P88" s="67">
        <v>0</v>
      </c>
      <c r="Q88" s="67">
        <v>0</v>
      </c>
      <c r="R88" s="67">
        <v>0</v>
      </c>
      <c r="S88" s="56">
        <f t="shared" si="24"/>
        <v>0</v>
      </c>
      <c r="T88" s="66">
        <f t="shared" si="23"/>
        <v>0</v>
      </c>
      <c r="U88" s="51"/>
    </row>
    <row r="89" spans="1:21" ht="12.75" customHeight="1">
      <c r="A89" s="173"/>
      <c r="B89" s="56"/>
      <c r="C89" s="68" t="s">
        <v>177</v>
      </c>
      <c r="D89" s="169" t="s">
        <v>63</v>
      </c>
      <c r="E89" s="169"/>
      <c r="F89" s="68">
        <v>77</v>
      </c>
      <c r="G89" s="67"/>
      <c r="H89" s="67"/>
      <c r="I89" s="67"/>
      <c r="J89" s="67"/>
      <c r="K89" s="67"/>
      <c r="L89" s="67"/>
      <c r="M89" s="64">
        <v>0</v>
      </c>
      <c r="N89" s="85">
        <v>0</v>
      </c>
      <c r="O89" s="67"/>
      <c r="P89" s="67"/>
      <c r="Q89" s="67"/>
      <c r="R89" s="67"/>
      <c r="S89" s="56">
        <f t="shared" si="24"/>
        <v>0</v>
      </c>
      <c r="T89" s="66">
        <f t="shared" si="23"/>
        <v>0</v>
      </c>
      <c r="U89" s="51"/>
    </row>
    <row r="90" spans="1:22" s="34" customFormat="1" ht="30.75" customHeight="1">
      <c r="A90" s="173"/>
      <c r="B90" s="65"/>
      <c r="C90" s="167" t="s">
        <v>314</v>
      </c>
      <c r="D90" s="167"/>
      <c r="E90" s="167"/>
      <c r="F90" s="68">
        <v>78</v>
      </c>
      <c r="G90" s="115">
        <f>G91+G92+G93+G94+G95+G96</f>
        <v>4843</v>
      </c>
      <c r="H90" s="119">
        <f>H91+H92+H93+H94+H95+H96</f>
        <v>4125</v>
      </c>
      <c r="I90" s="115">
        <f aca="true" t="shared" si="25" ref="I90:R90">I91+I92+I93+I94+I95+I96</f>
        <v>4145.6</v>
      </c>
      <c r="J90" s="119">
        <f>J91+J92+J93+J94+J95+J96</f>
        <v>770</v>
      </c>
      <c r="K90" s="115">
        <f>K91+K92+K93+K94+K95+K96</f>
        <v>349</v>
      </c>
      <c r="L90" s="119">
        <f>L91+L92+L93+L94+L95+L96</f>
        <v>890</v>
      </c>
      <c r="M90" s="115">
        <f t="shared" si="22"/>
        <v>21.46854496333462</v>
      </c>
      <c r="N90" s="120">
        <f aca="true" t="shared" si="26" ref="N90:N96">L90/J90*100</f>
        <v>115.5844155844156</v>
      </c>
      <c r="O90" s="119">
        <f t="shared" si="25"/>
        <v>192</v>
      </c>
      <c r="P90" s="119">
        <f t="shared" si="25"/>
        <v>384</v>
      </c>
      <c r="Q90" s="119">
        <f t="shared" si="25"/>
        <v>636</v>
      </c>
      <c r="R90" s="63">
        <f t="shared" si="25"/>
        <v>890</v>
      </c>
      <c r="S90" s="65">
        <f t="shared" si="24"/>
        <v>-4030.0155844155847</v>
      </c>
      <c r="T90" s="66">
        <f t="shared" si="23"/>
        <v>120</v>
      </c>
      <c r="U90" s="52"/>
      <c r="V90" s="102"/>
    </row>
    <row r="91" spans="1:21" ht="26.25" customHeight="1">
      <c r="A91" s="173"/>
      <c r="B91" s="56"/>
      <c r="C91" s="68" t="s">
        <v>10</v>
      </c>
      <c r="D91" s="169" t="s">
        <v>178</v>
      </c>
      <c r="E91" s="169"/>
      <c r="F91" s="68">
        <v>79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5">
        <v>0</v>
      </c>
      <c r="N91" s="120">
        <v>0</v>
      </c>
      <c r="O91" s="117">
        <v>0</v>
      </c>
      <c r="P91" s="117">
        <v>0</v>
      </c>
      <c r="Q91" s="117">
        <v>0</v>
      </c>
      <c r="R91" s="67">
        <v>0</v>
      </c>
      <c r="S91" s="56">
        <f t="shared" si="24"/>
        <v>0</v>
      </c>
      <c r="T91" s="66">
        <f t="shared" si="23"/>
        <v>0</v>
      </c>
      <c r="U91" s="51"/>
    </row>
    <row r="92" spans="1:22" ht="27.75" customHeight="1">
      <c r="A92" s="173"/>
      <c r="B92" s="56"/>
      <c r="C92" s="68" t="s">
        <v>11</v>
      </c>
      <c r="D92" s="169" t="s">
        <v>179</v>
      </c>
      <c r="E92" s="169"/>
      <c r="F92" s="68">
        <v>80</v>
      </c>
      <c r="G92" s="116">
        <v>4584</v>
      </c>
      <c r="H92" s="117">
        <v>3870</v>
      </c>
      <c r="I92" s="116">
        <v>3858.4</v>
      </c>
      <c r="J92" s="117">
        <v>470</v>
      </c>
      <c r="K92" s="116">
        <v>176</v>
      </c>
      <c r="L92" s="117">
        <v>470</v>
      </c>
      <c r="M92" s="115">
        <f t="shared" si="22"/>
        <v>12.18121501140369</v>
      </c>
      <c r="N92" s="120">
        <f t="shared" si="26"/>
        <v>100</v>
      </c>
      <c r="O92" s="117">
        <v>117</v>
      </c>
      <c r="P92" s="117">
        <v>234</v>
      </c>
      <c r="Q92" s="117">
        <v>351</v>
      </c>
      <c r="R92" s="67">
        <v>470</v>
      </c>
      <c r="S92" s="56">
        <f t="shared" si="24"/>
        <v>-3758.4</v>
      </c>
      <c r="T92" s="66">
        <f t="shared" si="23"/>
        <v>0</v>
      </c>
      <c r="U92" s="51"/>
      <c r="V92" s="103"/>
    </row>
    <row r="93" spans="1:21" ht="12.75" customHeight="1">
      <c r="A93" s="173"/>
      <c r="B93" s="56"/>
      <c r="C93" s="68" t="s">
        <v>51</v>
      </c>
      <c r="D93" s="169" t="s">
        <v>180</v>
      </c>
      <c r="E93" s="169"/>
      <c r="F93" s="68">
        <v>81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5">
        <v>0</v>
      </c>
      <c r="N93" s="120">
        <v>0</v>
      </c>
      <c r="O93" s="117">
        <v>0</v>
      </c>
      <c r="P93" s="117">
        <v>0</v>
      </c>
      <c r="Q93" s="117">
        <v>0</v>
      </c>
      <c r="R93" s="67">
        <v>0</v>
      </c>
      <c r="S93" s="56">
        <f t="shared" si="24"/>
        <v>0</v>
      </c>
      <c r="T93" s="66">
        <f t="shared" si="23"/>
        <v>0</v>
      </c>
      <c r="U93" s="51"/>
    </row>
    <row r="94" spans="1:21" ht="12.75" customHeight="1">
      <c r="A94" s="173"/>
      <c r="B94" s="56"/>
      <c r="C94" s="68" t="s">
        <v>60</v>
      </c>
      <c r="D94" s="169" t="s">
        <v>181</v>
      </c>
      <c r="E94" s="169"/>
      <c r="F94" s="68">
        <v>82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5">
        <v>0</v>
      </c>
      <c r="N94" s="120">
        <v>0</v>
      </c>
      <c r="O94" s="117">
        <v>0</v>
      </c>
      <c r="P94" s="117">
        <v>0</v>
      </c>
      <c r="Q94" s="117">
        <v>0</v>
      </c>
      <c r="R94" s="67">
        <v>0</v>
      </c>
      <c r="S94" s="56">
        <f t="shared" si="24"/>
        <v>0</v>
      </c>
      <c r="T94" s="66">
        <f t="shared" si="23"/>
        <v>0</v>
      </c>
      <c r="U94" s="51"/>
    </row>
    <row r="95" spans="1:21" ht="12.75" customHeight="1">
      <c r="A95" s="173"/>
      <c r="B95" s="56"/>
      <c r="C95" s="68" t="s">
        <v>62</v>
      </c>
      <c r="D95" s="169" t="s">
        <v>182</v>
      </c>
      <c r="E95" s="169"/>
      <c r="F95" s="68">
        <v>83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5">
        <v>0</v>
      </c>
      <c r="N95" s="120">
        <v>0</v>
      </c>
      <c r="O95" s="117">
        <v>0</v>
      </c>
      <c r="P95" s="117">
        <v>0</v>
      </c>
      <c r="Q95" s="117">
        <v>0</v>
      </c>
      <c r="R95" s="67">
        <v>0</v>
      </c>
      <c r="S95" s="56">
        <f t="shared" si="24"/>
        <v>0</v>
      </c>
      <c r="T95" s="66">
        <f t="shared" si="23"/>
        <v>0</v>
      </c>
      <c r="U95" s="51"/>
    </row>
    <row r="96" spans="1:21" ht="12.75" customHeight="1">
      <c r="A96" s="173"/>
      <c r="B96" s="56"/>
      <c r="C96" s="68" t="s">
        <v>100</v>
      </c>
      <c r="D96" s="169" t="s">
        <v>183</v>
      </c>
      <c r="E96" s="169"/>
      <c r="F96" s="68">
        <v>84</v>
      </c>
      <c r="G96" s="116">
        <v>259</v>
      </c>
      <c r="H96" s="117">
        <v>255</v>
      </c>
      <c r="I96" s="116">
        <v>287.2</v>
      </c>
      <c r="J96" s="117">
        <v>300</v>
      </c>
      <c r="K96" s="116">
        <v>173</v>
      </c>
      <c r="L96" s="117">
        <v>420</v>
      </c>
      <c r="M96" s="115">
        <f t="shared" si="22"/>
        <v>146.23955431754877</v>
      </c>
      <c r="N96" s="120">
        <f t="shared" si="26"/>
        <v>140</v>
      </c>
      <c r="O96" s="117">
        <v>75</v>
      </c>
      <c r="P96" s="117">
        <v>150</v>
      </c>
      <c r="Q96" s="117">
        <v>285</v>
      </c>
      <c r="R96" s="67">
        <v>420</v>
      </c>
      <c r="S96" s="56">
        <f t="shared" si="24"/>
        <v>-147.2</v>
      </c>
      <c r="T96" s="66">
        <f t="shared" si="23"/>
        <v>120</v>
      </c>
      <c r="U96" s="51"/>
    </row>
    <row r="97" spans="1:21" s="34" customFormat="1" ht="27" customHeight="1">
      <c r="A97" s="173"/>
      <c r="B97" s="65"/>
      <c r="C97" s="167" t="s">
        <v>315</v>
      </c>
      <c r="D97" s="167"/>
      <c r="E97" s="167"/>
      <c r="F97" s="68">
        <v>85</v>
      </c>
      <c r="G97" s="115">
        <f aca="true" t="shared" si="27" ref="G97:L97">G98+G111+G115+G124</f>
        <v>11339.3</v>
      </c>
      <c r="H97" s="119">
        <f t="shared" si="27"/>
        <v>13025</v>
      </c>
      <c r="I97" s="115">
        <f t="shared" si="27"/>
        <v>12734.199999999999</v>
      </c>
      <c r="J97" s="119">
        <f t="shared" si="27"/>
        <v>16236</v>
      </c>
      <c r="K97" s="115">
        <f t="shared" si="27"/>
        <v>6257</v>
      </c>
      <c r="L97" s="119">
        <f t="shared" si="27"/>
        <v>16236</v>
      </c>
      <c r="M97" s="115">
        <f t="shared" si="22"/>
        <v>127.49917544879146</v>
      </c>
      <c r="N97" s="120">
        <f>L97/J97*100</f>
        <v>100</v>
      </c>
      <c r="O97" s="119">
        <f>O98+O111+O115+O124</f>
        <v>3893</v>
      </c>
      <c r="P97" s="119">
        <f>P98+P111+P115+P124</f>
        <v>8047</v>
      </c>
      <c r="Q97" s="119">
        <f>Q98+Q111+Q115+Q124</f>
        <v>11959</v>
      </c>
      <c r="R97" s="63">
        <f>R98+R111+R115+R124</f>
        <v>16236</v>
      </c>
      <c r="S97" s="65">
        <f t="shared" si="24"/>
        <v>-12634.199999999999</v>
      </c>
      <c r="T97" s="66">
        <f>L97-J97</f>
        <v>0</v>
      </c>
      <c r="U97" s="52"/>
    </row>
    <row r="98" spans="1:21" ht="12.75" customHeight="1">
      <c r="A98" s="173"/>
      <c r="B98" s="56"/>
      <c r="C98" s="68" t="s">
        <v>23</v>
      </c>
      <c r="D98" s="169" t="s">
        <v>316</v>
      </c>
      <c r="E98" s="169"/>
      <c r="F98" s="68">
        <v>86</v>
      </c>
      <c r="G98" s="116">
        <f aca="true" t="shared" si="28" ref="G98:L98">G99+G103</f>
        <v>10566</v>
      </c>
      <c r="H98" s="117">
        <f t="shared" si="28"/>
        <v>12050</v>
      </c>
      <c r="I98" s="116">
        <f t="shared" si="28"/>
        <v>11769.599999999999</v>
      </c>
      <c r="J98" s="117">
        <f t="shared" si="28"/>
        <v>15124</v>
      </c>
      <c r="K98" s="116">
        <f t="shared" si="28"/>
        <v>5764</v>
      </c>
      <c r="L98" s="117">
        <f t="shared" si="28"/>
        <v>15124</v>
      </c>
      <c r="M98" s="115">
        <f t="shared" si="22"/>
        <v>128.50054377379013</v>
      </c>
      <c r="N98" s="120">
        <f>L98/J98*100</f>
        <v>100</v>
      </c>
      <c r="O98" s="117">
        <f>O99+O103</f>
        <v>3646</v>
      </c>
      <c r="P98" s="117">
        <f>P99+P103</f>
        <v>7458</v>
      </c>
      <c r="Q98" s="117">
        <f>Q99+Q103</f>
        <v>11381</v>
      </c>
      <c r="R98" s="67">
        <f>R99+R103</f>
        <v>15124</v>
      </c>
      <c r="S98" s="56">
        <f t="shared" si="24"/>
        <v>-11669.599999999999</v>
      </c>
      <c r="T98" s="66">
        <f t="shared" si="23"/>
        <v>0</v>
      </c>
      <c r="U98" s="51"/>
    </row>
    <row r="99" spans="1:21" ht="25.5" customHeight="1">
      <c r="A99" s="173"/>
      <c r="B99" s="56"/>
      <c r="C99" s="68" t="s">
        <v>25</v>
      </c>
      <c r="D99" s="169" t="s">
        <v>317</v>
      </c>
      <c r="E99" s="169"/>
      <c r="F99" s="68">
        <v>87</v>
      </c>
      <c r="G99" s="116">
        <f aca="true" t="shared" si="29" ref="G99:L99">G100+G101+G102</f>
        <v>9539</v>
      </c>
      <c r="H99" s="117">
        <f t="shared" si="29"/>
        <v>10714</v>
      </c>
      <c r="I99" s="116">
        <f t="shared" si="29"/>
        <v>10525.599999999999</v>
      </c>
      <c r="J99" s="117">
        <f t="shared" si="29"/>
        <v>13321</v>
      </c>
      <c r="K99" s="116">
        <f t="shared" si="29"/>
        <v>4945</v>
      </c>
      <c r="L99" s="117">
        <f t="shared" si="29"/>
        <v>13321</v>
      </c>
      <c r="M99" s="115">
        <f t="shared" si="22"/>
        <v>126.5581059512047</v>
      </c>
      <c r="N99" s="120">
        <f aca="true" t="shared" si="30" ref="N99:N104">L99/J99*100</f>
        <v>100</v>
      </c>
      <c r="O99" s="117">
        <f>O100+O101+O102</f>
        <v>3182</v>
      </c>
      <c r="P99" s="117">
        <f>P100+P101+P102</f>
        <v>6544</v>
      </c>
      <c r="Q99" s="117">
        <f>Q100+Q101+Q102</f>
        <v>10016</v>
      </c>
      <c r="R99" s="67">
        <f>R100+R101+R102</f>
        <v>13321</v>
      </c>
      <c r="S99" s="56">
        <f t="shared" si="24"/>
        <v>-10425.599999999999</v>
      </c>
      <c r="T99" s="66">
        <f t="shared" si="23"/>
        <v>0</v>
      </c>
      <c r="U99" s="51"/>
    </row>
    <row r="100" spans="1:21" ht="12.75" customHeight="1">
      <c r="A100" s="173"/>
      <c r="B100" s="56"/>
      <c r="C100" s="67"/>
      <c r="D100" s="169" t="s">
        <v>184</v>
      </c>
      <c r="E100" s="169"/>
      <c r="F100" s="68">
        <v>88</v>
      </c>
      <c r="G100" s="116">
        <v>6337</v>
      </c>
      <c r="H100" s="117">
        <v>7059</v>
      </c>
      <c r="I100" s="116">
        <v>7015.4</v>
      </c>
      <c r="J100" s="117">
        <v>8865</v>
      </c>
      <c r="K100" s="116">
        <v>3224.5</v>
      </c>
      <c r="L100" s="117">
        <v>8865</v>
      </c>
      <c r="M100" s="115">
        <f t="shared" si="22"/>
        <v>126.36485446303847</v>
      </c>
      <c r="N100" s="120">
        <f t="shared" si="30"/>
        <v>100</v>
      </c>
      <c r="O100" s="117">
        <v>2113</v>
      </c>
      <c r="P100" s="117">
        <v>4328</v>
      </c>
      <c r="Q100" s="117">
        <v>6655</v>
      </c>
      <c r="R100" s="67">
        <v>8865</v>
      </c>
      <c r="S100" s="56">
        <f t="shared" si="24"/>
        <v>-6915.4</v>
      </c>
      <c r="T100" s="66">
        <f t="shared" si="23"/>
        <v>0</v>
      </c>
      <c r="U100" s="51"/>
    </row>
    <row r="101" spans="1:21" ht="26.25" customHeight="1">
      <c r="A101" s="173"/>
      <c r="B101" s="56"/>
      <c r="C101" s="56"/>
      <c r="D101" s="169" t="s">
        <v>185</v>
      </c>
      <c r="E101" s="169"/>
      <c r="F101" s="68">
        <v>89</v>
      </c>
      <c r="G101" s="116">
        <v>3187</v>
      </c>
      <c r="H101" s="117">
        <v>3640</v>
      </c>
      <c r="I101" s="116">
        <v>3504.2</v>
      </c>
      <c r="J101" s="117">
        <v>4434</v>
      </c>
      <c r="K101" s="116">
        <v>1702.5</v>
      </c>
      <c r="L101" s="117">
        <v>4434</v>
      </c>
      <c r="M101" s="115">
        <f t="shared" si="22"/>
        <v>126.53387363734947</v>
      </c>
      <c r="N101" s="120">
        <f t="shared" si="30"/>
        <v>100</v>
      </c>
      <c r="O101" s="117">
        <v>1062</v>
      </c>
      <c r="P101" s="117">
        <v>2201</v>
      </c>
      <c r="Q101" s="117">
        <v>3339</v>
      </c>
      <c r="R101" s="67">
        <v>4434</v>
      </c>
      <c r="S101" s="56">
        <f t="shared" si="24"/>
        <v>-3404.2</v>
      </c>
      <c r="T101" s="66">
        <f t="shared" si="23"/>
        <v>0</v>
      </c>
      <c r="U101" s="51"/>
    </row>
    <row r="102" spans="1:21" ht="12.75" customHeight="1">
      <c r="A102" s="173"/>
      <c r="B102" s="56"/>
      <c r="C102" s="56"/>
      <c r="D102" s="169" t="s">
        <v>186</v>
      </c>
      <c r="E102" s="169"/>
      <c r="F102" s="68">
        <v>90</v>
      </c>
      <c r="G102" s="70">
        <v>15</v>
      </c>
      <c r="H102" s="67">
        <v>15</v>
      </c>
      <c r="I102" s="70">
        <v>6</v>
      </c>
      <c r="J102" s="67">
        <v>22</v>
      </c>
      <c r="K102" s="70">
        <v>18</v>
      </c>
      <c r="L102" s="67">
        <v>22</v>
      </c>
      <c r="M102" s="64">
        <f t="shared" si="22"/>
        <v>366.66666666666663</v>
      </c>
      <c r="N102" s="85">
        <f t="shared" si="30"/>
        <v>100</v>
      </c>
      <c r="O102" s="67">
        <v>7</v>
      </c>
      <c r="P102" s="67">
        <v>15</v>
      </c>
      <c r="Q102" s="67">
        <v>22</v>
      </c>
      <c r="R102" s="67">
        <v>22</v>
      </c>
      <c r="S102" s="56">
        <f t="shared" si="24"/>
        <v>94</v>
      </c>
      <c r="T102" s="66">
        <f t="shared" si="23"/>
        <v>0</v>
      </c>
      <c r="U102" s="51"/>
    </row>
    <row r="103" spans="1:21" ht="25.5" customHeight="1">
      <c r="A103" s="173"/>
      <c r="B103" s="56"/>
      <c r="C103" s="68" t="s">
        <v>27</v>
      </c>
      <c r="D103" s="169" t="s">
        <v>318</v>
      </c>
      <c r="E103" s="169"/>
      <c r="F103" s="68">
        <v>91</v>
      </c>
      <c r="G103" s="70">
        <f aca="true" t="shared" si="31" ref="G103:L103">G104++G107+G108+G109+G110</f>
        <v>1027</v>
      </c>
      <c r="H103" s="67">
        <f t="shared" si="31"/>
        <v>1336</v>
      </c>
      <c r="I103" s="70">
        <f t="shared" si="31"/>
        <v>1244</v>
      </c>
      <c r="J103" s="67">
        <f t="shared" si="31"/>
        <v>1803</v>
      </c>
      <c r="K103" s="70">
        <f t="shared" si="31"/>
        <v>819</v>
      </c>
      <c r="L103" s="67">
        <f t="shared" si="31"/>
        <v>1803</v>
      </c>
      <c r="M103" s="64">
        <f t="shared" si="22"/>
        <v>144.93569131832797</v>
      </c>
      <c r="N103" s="85">
        <f t="shared" si="30"/>
        <v>100</v>
      </c>
      <c r="O103" s="67">
        <f>O104++O107+O108+O109+O110</f>
        <v>464</v>
      </c>
      <c r="P103" s="67">
        <f>P104++P107+P108+P109+P110</f>
        <v>914</v>
      </c>
      <c r="Q103" s="67">
        <f>Q104++Q107+Q108+Q109+Q110</f>
        <v>1365</v>
      </c>
      <c r="R103" s="67">
        <f>R104++R107+R108+R109+R110</f>
        <v>1803</v>
      </c>
      <c r="S103" s="56">
        <f t="shared" si="24"/>
        <v>-1144</v>
      </c>
      <c r="T103" s="66">
        <f t="shared" si="23"/>
        <v>0</v>
      </c>
      <c r="U103" s="51"/>
    </row>
    <row r="104" spans="1:21" ht="45.75" customHeight="1">
      <c r="A104" s="173"/>
      <c r="B104" s="56"/>
      <c r="C104" s="67"/>
      <c r="D104" s="169" t="s">
        <v>187</v>
      </c>
      <c r="E104" s="169"/>
      <c r="F104" s="68">
        <v>92</v>
      </c>
      <c r="G104" s="70">
        <v>336</v>
      </c>
      <c r="H104" s="67">
        <v>528</v>
      </c>
      <c r="I104" s="70">
        <v>480</v>
      </c>
      <c r="J104" s="67">
        <v>432</v>
      </c>
      <c r="K104" s="70">
        <v>151</v>
      </c>
      <c r="L104" s="67">
        <v>432</v>
      </c>
      <c r="M104" s="64">
        <f t="shared" si="22"/>
        <v>90</v>
      </c>
      <c r="N104" s="85">
        <f t="shared" si="30"/>
        <v>100</v>
      </c>
      <c r="O104" s="67">
        <v>165</v>
      </c>
      <c r="P104" s="67">
        <v>85</v>
      </c>
      <c r="Q104" s="67">
        <v>262</v>
      </c>
      <c r="R104" s="67">
        <v>432</v>
      </c>
      <c r="S104" s="56">
        <f t="shared" si="24"/>
        <v>-380</v>
      </c>
      <c r="T104" s="66">
        <f t="shared" si="23"/>
        <v>0</v>
      </c>
      <c r="U104" s="51"/>
    </row>
    <row r="105" spans="1:21" ht="25.5">
      <c r="A105" s="173"/>
      <c r="B105" s="56"/>
      <c r="C105" s="67"/>
      <c r="D105" s="67"/>
      <c r="E105" s="69" t="s">
        <v>188</v>
      </c>
      <c r="F105" s="68">
        <v>93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4">
        <v>0</v>
      </c>
      <c r="N105" s="85">
        <v>0</v>
      </c>
      <c r="O105" s="67">
        <v>0</v>
      </c>
      <c r="P105" s="67">
        <v>0</v>
      </c>
      <c r="Q105" s="67">
        <v>0</v>
      </c>
      <c r="R105" s="67">
        <v>0</v>
      </c>
      <c r="S105" s="56">
        <f t="shared" si="24"/>
        <v>0</v>
      </c>
      <c r="T105" s="66">
        <f t="shared" si="23"/>
        <v>0</v>
      </c>
      <c r="U105" s="51"/>
    </row>
    <row r="106" spans="1:21" ht="32.25" customHeight="1">
      <c r="A106" s="173"/>
      <c r="B106" s="56"/>
      <c r="C106" s="67"/>
      <c r="D106" s="67"/>
      <c r="E106" s="69" t="s">
        <v>189</v>
      </c>
      <c r="F106" s="68">
        <v>94</v>
      </c>
      <c r="G106" s="70">
        <v>126</v>
      </c>
      <c r="H106" s="67">
        <v>135</v>
      </c>
      <c r="I106" s="70">
        <v>134</v>
      </c>
      <c r="J106" s="67">
        <v>134</v>
      </c>
      <c r="K106" s="70">
        <v>54</v>
      </c>
      <c r="L106" s="67">
        <v>134</v>
      </c>
      <c r="M106" s="64">
        <f t="shared" si="22"/>
        <v>100</v>
      </c>
      <c r="N106" s="85">
        <f>L106/J106*100</f>
        <v>100</v>
      </c>
      <c r="O106" s="67">
        <v>4</v>
      </c>
      <c r="P106" s="67">
        <v>82</v>
      </c>
      <c r="Q106" s="117">
        <v>56</v>
      </c>
      <c r="R106" s="67">
        <v>134</v>
      </c>
      <c r="S106" s="56">
        <f t="shared" si="24"/>
        <v>-34</v>
      </c>
      <c r="T106" s="66">
        <f t="shared" si="23"/>
        <v>0</v>
      </c>
      <c r="U106" s="51"/>
    </row>
    <row r="107" spans="1:21" ht="12.75" customHeight="1">
      <c r="A107" s="173"/>
      <c r="B107" s="56"/>
      <c r="C107" s="67"/>
      <c r="D107" s="169" t="s">
        <v>190</v>
      </c>
      <c r="E107" s="169"/>
      <c r="F107" s="68">
        <v>95</v>
      </c>
      <c r="G107" s="70">
        <v>691</v>
      </c>
      <c r="H107" s="67">
        <v>808</v>
      </c>
      <c r="I107" s="70">
        <v>764</v>
      </c>
      <c r="J107" s="67">
        <v>1120</v>
      </c>
      <c r="K107" s="70">
        <v>437</v>
      </c>
      <c r="L107" s="67">
        <v>1120</v>
      </c>
      <c r="M107" s="64">
        <f t="shared" si="22"/>
        <v>146.59685863874344</v>
      </c>
      <c r="N107" s="85">
        <f>L107/J107*100</f>
        <v>100</v>
      </c>
      <c r="O107" s="67">
        <v>299</v>
      </c>
      <c r="P107" s="67">
        <v>578</v>
      </c>
      <c r="Q107" s="67">
        <v>852</v>
      </c>
      <c r="R107" s="67">
        <v>1120</v>
      </c>
      <c r="S107" s="56">
        <f t="shared" si="24"/>
        <v>-664</v>
      </c>
      <c r="T107" s="66">
        <f t="shared" si="23"/>
        <v>0</v>
      </c>
      <c r="U107" s="51"/>
    </row>
    <row r="108" spans="1:21" ht="12.75" customHeight="1">
      <c r="A108" s="173"/>
      <c r="B108" s="56"/>
      <c r="C108" s="67"/>
      <c r="D108" s="169" t="s">
        <v>191</v>
      </c>
      <c r="E108" s="169"/>
      <c r="F108" s="68">
        <v>96</v>
      </c>
      <c r="G108" s="67">
        <v>0</v>
      </c>
      <c r="H108" s="67">
        <v>0</v>
      </c>
      <c r="I108" s="67">
        <v>0</v>
      </c>
      <c r="J108" s="67">
        <v>251</v>
      </c>
      <c r="K108" s="67">
        <v>231</v>
      </c>
      <c r="L108" s="67">
        <v>251</v>
      </c>
      <c r="M108" s="64">
        <v>0</v>
      </c>
      <c r="N108" s="85">
        <v>0</v>
      </c>
      <c r="O108" s="67">
        <v>0</v>
      </c>
      <c r="P108" s="67">
        <v>251</v>
      </c>
      <c r="Q108" s="67">
        <v>251</v>
      </c>
      <c r="R108" s="67">
        <v>251</v>
      </c>
      <c r="S108" s="56">
        <f t="shared" si="24"/>
        <v>0</v>
      </c>
      <c r="T108" s="66">
        <f t="shared" si="23"/>
        <v>0</v>
      </c>
      <c r="U108" s="51"/>
    </row>
    <row r="109" spans="1:21" ht="27.75" customHeight="1">
      <c r="A109" s="173"/>
      <c r="B109" s="56"/>
      <c r="C109" s="67"/>
      <c r="D109" s="169" t="s">
        <v>192</v>
      </c>
      <c r="E109" s="169"/>
      <c r="F109" s="68">
        <v>97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4">
        <v>0</v>
      </c>
      <c r="N109" s="85">
        <v>0</v>
      </c>
      <c r="O109" s="67">
        <v>0</v>
      </c>
      <c r="P109" s="67">
        <v>0</v>
      </c>
      <c r="Q109" s="67">
        <v>0</v>
      </c>
      <c r="R109" s="67">
        <v>0</v>
      </c>
      <c r="S109" s="56">
        <f t="shared" si="24"/>
        <v>0</v>
      </c>
      <c r="T109" s="66">
        <f t="shared" si="23"/>
        <v>0</v>
      </c>
      <c r="U109" s="51"/>
    </row>
    <row r="110" spans="1:21" ht="12.75" customHeight="1">
      <c r="A110" s="173"/>
      <c r="B110" s="56"/>
      <c r="C110" s="67"/>
      <c r="D110" s="169" t="s">
        <v>193</v>
      </c>
      <c r="E110" s="169"/>
      <c r="F110" s="68">
        <v>98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4">
        <v>0</v>
      </c>
      <c r="N110" s="85">
        <v>0</v>
      </c>
      <c r="O110" s="67">
        <v>0</v>
      </c>
      <c r="P110" s="67">
        <v>0</v>
      </c>
      <c r="Q110" s="67">
        <v>0</v>
      </c>
      <c r="R110" s="67">
        <v>0</v>
      </c>
      <c r="S110" s="56">
        <f t="shared" si="24"/>
        <v>0</v>
      </c>
      <c r="T110" s="66">
        <f t="shared" si="23"/>
        <v>0</v>
      </c>
      <c r="U110" s="51"/>
    </row>
    <row r="111" spans="1:21" ht="27.75" customHeight="1">
      <c r="A111" s="173"/>
      <c r="B111" s="56"/>
      <c r="C111" s="68" t="s">
        <v>29</v>
      </c>
      <c r="D111" s="169" t="s">
        <v>319</v>
      </c>
      <c r="E111" s="169"/>
      <c r="F111" s="68">
        <v>99</v>
      </c>
      <c r="G111" s="67">
        <f>G112+G113+G114</f>
        <v>0</v>
      </c>
      <c r="H111" s="67">
        <f>H112+H113+H114</f>
        <v>0</v>
      </c>
      <c r="I111" s="67">
        <f aca="true" t="shared" si="32" ref="I111:R111">I112+I113+I114</f>
        <v>0</v>
      </c>
      <c r="J111" s="67">
        <f>J112+J113+J114</f>
        <v>0</v>
      </c>
      <c r="K111" s="67">
        <f>K112+K113+K114</f>
        <v>0</v>
      </c>
      <c r="L111" s="67">
        <f>L112+L113+L114</f>
        <v>0</v>
      </c>
      <c r="M111" s="64">
        <v>0</v>
      </c>
      <c r="N111" s="85">
        <v>0</v>
      </c>
      <c r="O111" s="67">
        <f t="shared" si="32"/>
        <v>0</v>
      </c>
      <c r="P111" s="67">
        <f t="shared" si="32"/>
        <v>0</v>
      </c>
      <c r="Q111" s="67">
        <f t="shared" si="32"/>
        <v>0</v>
      </c>
      <c r="R111" s="67">
        <f t="shared" si="32"/>
        <v>0</v>
      </c>
      <c r="S111" s="56">
        <f t="shared" si="24"/>
        <v>0</v>
      </c>
      <c r="T111" s="66">
        <f t="shared" si="23"/>
        <v>0</v>
      </c>
      <c r="U111" s="51"/>
    </row>
    <row r="112" spans="1:21" ht="26.25" customHeight="1">
      <c r="A112" s="173"/>
      <c r="B112" s="56"/>
      <c r="C112" s="67"/>
      <c r="D112" s="169" t="s">
        <v>194</v>
      </c>
      <c r="E112" s="169"/>
      <c r="F112" s="68">
        <v>100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4">
        <v>0</v>
      </c>
      <c r="N112" s="85">
        <v>0</v>
      </c>
      <c r="O112" s="67">
        <v>0</v>
      </c>
      <c r="P112" s="67">
        <v>0</v>
      </c>
      <c r="Q112" s="67">
        <v>0</v>
      </c>
      <c r="R112" s="67">
        <v>0</v>
      </c>
      <c r="S112" s="56">
        <f t="shared" si="24"/>
        <v>0</v>
      </c>
      <c r="T112" s="66">
        <f t="shared" si="23"/>
        <v>0</v>
      </c>
      <c r="U112" s="51"/>
    </row>
    <row r="113" spans="1:21" ht="27.75" customHeight="1">
      <c r="A113" s="173"/>
      <c r="B113" s="56"/>
      <c r="C113" s="67"/>
      <c r="D113" s="169" t="s">
        <v>195</v>
      </c>
      <c r="E113" s="169"/>
      <c r="F113" s="68">
        <v>101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4">
        <v>0</v>
      </c>
      <c r="N113" s="85">
        <v>0</v>
      </c>
      <c r="O113" s="67">
        <v>0</v>
      </c>
      <c r="P113" s="67">
        <v>0</v>
      </c>
      <c r="Q113" s="67">
        <v>0</v>
      </c>
      <c r="R113" s="67">
        <v>0</v>
      </c>
      <c r="S113" s="56">
        <f t="shared" si="24"/>
        <v>0</v>
      </c>
      <c r="T113" s="66">
        <f t="shared" si="23"/>
        <v>0</v>
      </c>
      <c r="U113" s="51"/>
    </row>
    <row r="114" spans="1:21" ht="44.25" customHeight="1">
      <c r="A114" s="173"/>
      <c r="B114" s="56"/>
      <c r="C114" s="67"/>
      <c r="D114" s="169" t="s">
        <v>196</v>
      </c>
      <c r="E114" s="169"/>
      <c r="F114" s="68">
        <v>102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4">
        <v>0</v>
      </c>
      <c r="N114" s="85">
        <v>0</v>
      </c>
      <c r="O114" s="67">
        <v>0</v>
      </c>
      <c r="P114" s="67">
        <v>0</v>
      </c>
      <c r="Q114" s="67">
        <v>0</v>
      </c>
      <c r="R114" s="67">
        <v>0</v>
      </c>
      <c r="S114" s="56">
        <f t="shared" si="24"/>
        <v>0</v>
      </c>
      <c r="T114" s="66">
        <f t="shared" si="23"/>
        <v>0</v>
      </c>
      <c r="U114" s="51"/>
    </row>
    <row r="115" spans="1:21" ht="44.25" customHeight="1">
      <c r="A115" s="173"/>
      <c r="B115" s="56"/>
      <c r="C115" s="68" t="s">
        <v>32</v>
      </c>
      <c r="D115" s="169" t="s">
        <v>320</v>
      </c>
      <c r="E115" s="169"/>
      <c r="F115" s="68">
        <v>103</v>
      </c>
      <c r="G115" s="116">
        <f aca="true" t="shared" si="33" ref="G115:L115">G116+G119+G122+G123</f>
        <v>546.3</v>
      </c>
      <c r="H115" s="117">
        <f t="shared" si="33"/>
        <v>717</v>
      </c>
      <c r="I115" s="116">
        <f t="shared" si="33"/>
        <v>712</v>
      </c>
      <c r="J115" s="117">
        <f t="shared" si="33"/>
        <v>794</v>
      </c>
      <c r="K115" s="116">
        <f t="shared" si="33"/>
        <v>373</v>
      </c>
      <c r="L115" s="117">
        <f t="shared" si="33"/>
        <v>794</v>
      </c>
      <c r="M115" s="64">
        <f t="shared" si="22"/>
        <v>111.51685393258425</v>
      </c>
      <c r="N115" s="85">
        <f aca="true" t="shared" si="34" ref="N115:N120">L115/J115*100</f>
        <v>100</v>
      </c>
      <c r="O115" s="67">
        <v>173</v>
      </c>
      <c r="P115" s="67">
        <v>437</v>
      </c>
      <c r="Q115" s="67">
        <v>345</v>
      </c>
      <c r="R115" s="67">
        <f>R116+R119+R122+R123</f>
        <v>794</v>
      </c>
      <c r="S115" s="56">
        <f t="shared" si="24"/>
        <v>-612</v>
      </c>
      <c r="T115" s="66">
        <f t="shared" si="23"/>
        <v>0</v>
      </c>
      <c r="U115" s="51"/>
    </row>
    <row r="116" spans="1:21" ht="12.75">
      <c r="A116" s="173"/>
      <c r="B116" s="56"/>
      <c r="C116" s="67"/>
      <c r="D116" s="169" t="s">
        <v>197</v>
      </c>
      <c r="E116" s="169"/>
      <c r="F116" s="68">
        <v>104</v>
      </c>
      <c r="G116" s="116">
        <f>G117+G118</f>
        <v>397.3</v>
      </c>
      <c r="H116" s="117">
        <f>H117+H118</f>
        <v>532</v>
      </c>
      <c r="I116" s="116">
        <f aca="true" t="shared" si="35" ref="I116:R116">I117+I118</f>
        <v>527</v>
      </c>
      <c r="J116" s="117">
        <f>J117+J118</f>
        <v>609</v>
      </c>
      <c r="K116" s="116">
        <f>K117+K118</f>
        <v>296</v>
      </c>
      <c r="L116" s="117">
        <f>L117+L118</f>
        <v>609</v>
      </c>
      <c r="M116" s="64">
        <f t="shared" si="22"/>
        <v>115.55977229601517</v>
      </c>
      <c r="N116" s="85">
        <f t="shared" si="34"/>
        <v>100</v>
      </c>
      <c r="O116" s="67">
        <f t="shared" si="35"/>
        <v>126</v>
      </c>
      <c r="P116" s="67">
        <f t="shared" si="35"/>
        <v>343</v>
      </c>
      <c r="Q116" s="67">
        <f t="shared" si="35"/>
        <v>476</v>
      </c>
      <c r="R116" s="67">
        <f t="shared" si="35"/>
        <v>609</v>
      </c>
      <c r="S116" s="56">
        <f aca="true" t="shared" si="36" ref="S116:S152">N116-I116</f>
        <v>-427</v>
      </c>
      <c r="T116" s="66">
        <f t="shared" si="23"/>
        <v>0</v>
      </c>
      <c r="U116" s="51"/>
    </row>
    <row r="117" spans="1:21" ht="12.75">
      <c r="A117" s="173"/>
      <c r="B117" s="56"/>
      <c r="C117" s="56"/>
      <c r="D117" s="67"/>
      <c r="E117" s="69" t="s">
        <v>198</v>
      </c>
      <c r="F117" s="68">
        <v>105</v>
      </c>
      <c r="G117" s="116">
        <v>365.5</v>
      </c>
      <c r="H117" s="117">
        <v>458</v>
      </c>
      <c r="I117" s="116">
        <v>453</v>
      </c>
      <c r="J117" s="117">
        <v>525</v>
      </c>
      <c r="K117" s="116">
        <v>212</v>
      </c>
      <c r="L117" s="117">
        <v>525</v>
      </c>
      <c r="M117" s="64">
        <f t="shared" si="22"/>
        <v>115.89403973509933</v>
      </c>
      <c r="N117" s="85">
        <f t="shared" si="34"/>
        <v>100</v>
      </c>
      <c r="O117" s="67">
        <v>126</v>
      </c>
      <c r="P117" s="67">
        <v>259</v>
      </c>
      <c r="Q117" s="67">
        <v>392</v>
      </c>
      <c r="R117" s="67">
        <v>525</v>
      </c>
      <c r="S117" s="56">
        <f t="shared" si="36"/>
        <v>-353</v>
      </c>
      <c r="T117" s="66">
        <f t="shared" si="23"/>
        <v>0</v>
      </c>
      <c r="U117" s="51"/>
    </row>
    <row r="118" spans="1:21" ht="12.75">
      <c r="A118" s="173"/>
      <c r="B118" s="56"/>
      <c r="C118" s="56"/>
      <c r="D118" s="67"/>
      <c r="E118" s="69" t="s">
        <v>199</v>
      </c>
      <c r="F118" s="68">
        <v>106</v>
      </c>
      <c r="G118" s="116">
        <v>31.8</v>
      </c>
      <c r="H118" s="117">
        <v>74</v>
      </c>
      <c r="I118" s="116">
        <v>74</v>
      </c>
      <c r="J118" s="117">
        <v>84</v>
      </c>
      <c r="K118" s="116">
        <v>84</v>
      </c>
      <c r="L118" s="117">
        <v>84</v>
      </c>
      <c r="M118" s="64">
        <f t="shared" si="22"/>
        <v>113.51351351351352</v>
      </c>
      <c r="N118" s="85">
        <f t="shared" si="34"/>
        <v>100</v>
      </c>
      <c r="O118" s="67">
        <v>0</v>
      </c>
      <c r="P118" s="67">
        <v>84</v>
      </c>
      <c r="Q118" s="67">
        <v>84</v>
      </c>
      <c r="R118" s="67">
        <v>84</v>
      </c>
      <c r="S118" s="56">
        <f t="shared" si="36"/>
        <v>26</v>
      </c>
      <c r="T118" s="66">
        <f t="shared" si="23"/>
        <v>0</v>
      </c>
      <c r="U118" s="51"/>
    </row>
    <row r="119" spans="1:21" ht="30" customHeight="1">
      <c r="A119" s="173"/>
      <c r="B119" s="56"/>
      <c r="C119" s="56"/>
      <c r="D119" s="169" t="s">
        <v>200</v>
      </c>
      <c r="E119" s="169"/>
      <c r="F119" s="68">
        <v>107</v>
      </c>
      <c r="G119" s="117">
        <f>G120+G121</f>
        <v>149</v>
      </c>
      <c r="H119" s="117">
        <f>H120+H121</f>
        <v>185</v>
      </c>
      <c r="I119" s="117">
        <f aca="true" t="shared" si="37" ref="I119:R119">I120+I121</f>
        <v>185</v>
      </c>
      <c r="J119" s="117">
        <f>J120+J121</f>
        <v>185</v>
      </c>
      <c r="K119" s="116">
        <f>K120+K121</f>
        <v>77</v>
      </c>
      <c r="L119" s="117">
        <f>L120+L121</f>
        <v>185</v>
      </c>
      <c r="M119" s="64">
        <f t="shared" si="22"/>
        <v>100</v>
      </c>
      <c r="N119" s="85">
        <f t="shared" si="34"/>
        <v>100</v>
      </c>
      <c r="O119" s="67">
        <f t="shared" si="37"/>
        <v>47</v>
      </c>
      <c r="P119" s="67">
        <f t="shared" si="37"/>
        <v>94</v>
      </c>
      <c r="Q119" s="67">
        <f t="shared" si="37"/>
        <v>140</v>
      </c>
      <c r="R119" s="67">
        <f t="shared" si="37"/>
        <v>185</v>
      </c>
      <c r="S119" s="56">
        <f t="shared" si="36"/>
        <v>-85</v>
      </c>
      <c r="T119" s="66">
        <f t="shared" si="23"/>
        <v>0</v>
      </c>
      <c r="U119" s="51"/>
    </row>
    <row r="120" spans="1:21" ht="12.75">
      <c r="A120" s="173"/>
      <c r="B120" s="56"/>
      <c r="C120" s="56"/>
      <c r="D120" s="67"/>
      <c r="E120" s="69" t="s">
        <v>198</v>
      </c>
      <c r="F120" s="68">
        <v>108</v>
      </c>
      <c r="G120" s="117">
        <v>149</v>
      </c>
      <c r="H120" s="117">
        <v>185</v>
      </c>
      <c r="I120" s="117">
        <v>185</v>
      </c>
      <c r="J120" s="117">
        <v>185</v>
      </c>
      <c r="K120" s="116">
        <v>77</v>
      </c>
      <c r="L120" s="117">
        <v>185</v>
      </c>
      <c r="M120" s="64">
        <f t="shared" si="22"/>
        <v>100</v>
      </c>
      <c r="N120" s="85">
        <f t="shared" si="34"/>
        <v>100</v>
      </c>
      <c r="O120" s="67">
        <v>47</v>
      </c>
      <c r="P120" s="67">
        <v>94</v>
      </c>
      <c r="Q120" s="67">
        <v>140</v>
      </c>
      <c r="R120" s="67">
        <v>185</v>
      </c>
      <c r="S120" s="56">
        <f t="shared" si="36"/>
        <v>-85</v>
      </c>
      <c r="T120" s="66">
        <f t="shared" si="23"/>
        <v>0</v>
      </c>
      <c r="U120" s="51"/>
    </row>
    <row r="121" spans="1:21" ht="12.75">
      <c r="A121" s="173"/>
      <c r="B121" s="56"/>
      <c r="C121" s="56"/>
      <c r="D121" s="67"/>
      <c r="E121" s="69" t="s">
        <v>199</v>
      </c>
      <c r="F121" s="68">
        <v>109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4">
        <v>0</v>
      </c>
      <c r="N121" s="85">
        <v>0</v>
      </c>
      <c r="O121" s="67">
        <v>0</v>
      </c>
      <c r="P121" s="67">
        <v>0</v>
      </c>
      <c r="Q121" s="67">
        <v>0</v>
      </c>
      <c r="R121" s="67">
        <v>0</v>
      </c>
      <c r="S121" s="56">
        <f t="shared" si="36"/>
        <v>0</v>
      </c>
      <c r="T121" s="66">
        <f t="shared" si="23"/>
        <v>0</v>
      </c>
      <c r="U121" s="51"/>
    </row>
    <row r="122" spans="1:21" ht="12.75" customHeight="1">
      <c r="A122" s="173"/>
      <c r="B122" s="56"/>
      <c r="C122" s="56"/>
      <c r="D122" s="169" t="s">
        <v>201</v>
      </c>
      <c r="E122" s="169"/>
      <c r="F122" s="68">
        <v>110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4">
        <v>0</v>
      </c>
      <c r="N122" s="85">
        <v>0</v>
      </c>
      <c r="O122" s="67">
        <v>0</v>
      </c>
      <c r="P122" s="67">
        <v>0</v>
      </c>
      <c r="Q122" s="67">
        <v>0</v>
      </c>
      <c r="R122" s="67">
        <v>0</v>
      </c>
      <c r="S122" s="56">
        <f t="shared" si="36"/>
        <v>0</v>
      </c>
      <c r="T122" s="66">
        <f t="shared" si="23"/>
        <v>0</v>
      </c>
      <c r="U122" s="51"/>
    </row>
    <row r="123" spans="1:21" ht="28.5" customHeight="1">
      <c r="A123" s="173"/>
      <c r="B123" s="56"/>
      <c r="C123" s="67"/>
      <c r="D123" s="169" t="s">
        <v>202</v>
      </c>
      <c r="E123" s="169"/>
      <c r="F123" s="68">
        <v>111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4">
        <v>0</v>
      </c>
      <c r="N123" s="85">
        <v>0</v>
      </c>
      <c r="O123" s="67">
        <v>0</v>
      </c>
      <c r="P123" s="67">
        <v>0</v>
      </c>
      <c r="Q123" s="67">
        <v>0</v>
      </c>
      <c r="R123" s="67">
        <v>0</v>
      </c>
      <c r="S123" s="56">
        <f t="shared" si="36"/>
        <v>0</v>
      </c>
      <c r="T123" s="66">
        <f t="shared" si="23"/>
        <v>0</v>
      </c>
      <c r="U123" s="51"/>
    </row>
    <row r="124" spans="1:21" ht="22.5" customHeight="1">
      <c r="A124" s="173"/>
      <c r="B124" s="56"/>
      <c r="C124" s="68" t="s">
        <v>34</v>
      </c>
      <c r="D124" s="169" t="s">
        <v>289</v>
      </c>
      <c r="E124" s="169"/>
      <c r="F124" s="68">
        <v>112</v>
      </c>
      <c r="G124" s="70">
        <v>227</v>
      </c>
      <c r="H124" s="67">
        <v>258</v>
      </c>
      <c r="I124" s="70">
        <v>252.6</v>
      </c>
      <c r="J124" s="67">
        <v>318</v>
      </c>
      <c r="K124" s="70">
        <v>120</v>
      </c>
      <c r="L124" s="67">
        <v>318</v>
      </c>
      <c r="M124" s="64">
        <f t="shared" si="22"/>
        <v>125.89073634204276</v>
      </c>
      <c r="N124" s="85">
        <f aca="true" t="shared" si="38" ref="N124:N134">L124/J124*100</f>
        <v>100</v>
      </c>
      <c r="O124" s="67">
        <v>74</v>
      </c>
      <c r="P124" s="67">
        <v>152</v>
      </c>
      <c r="Q124" s="67">
        <v>233</v>
      </c>
      <c r="R124" s="67">
        <v>318</v>
      </c>
      <c r="S124" s="56">
        <f t="shared" si="36"/>
        <v>-152.6</v>
      </c>
      <c r="T124" s="66">
        <f t="shared" si="23"/>
        <v>0</v>
      </c>
      <c r="U124" s="51"/>
    </row>
    <row r="125" spans="1:21" s="34" customFormat="1" ht="27" customHeight="1">
      <c r="A125" s="173"/>
      <c r="B125" s="65"/>
      <c r="C125" s="167" t="s">
        <v>321</v>
      </c>
      <c r="D125" s="167"/>
      <c r="E125" s="167"/>
      <c r="F125" s="68">
        <v>113</v>
      </c>
      <c r="G125" s="115">
        <f aca="true" t="shared" si="39" ref="G125:L125">G126+G129+G130+G131+G132+G133</f>
        <v>455.7</v>
      </c>
      <c r="H125" s="119">
        <f t="shared" si="39"/>
        <v>443</v>
      </c>
      <c r="I125" s="115">
        <f t="shared" si="39"/>
        <v>376.4</v>
      </c>
      <c r="J125" s="115">
        <f t="shared" si="39"/>
        <v>418.59999999999997</v>
      </c>
      <c r="K125" s="115">
        <f t="shared" si="39"/>
        <v>126.6</v>
      </c>
      <c r="L125" s="115">
        <f t="shared" si="39"/>
        <v>421.4</v>
      </c>
      <c r="M125" s="64">
        <f t="shared" si="22"/>
        <v>111.95536663124336</v>
      </c>
      <c r="N125" s="85">
        <f t="shared" si="38"/>
        <v>100.66889632107024</v>
      </c>
      <c r="O125" s="63">
        <f>O126+O129+O130+O131+O132+O133</f>
        <v>113</v>
      </c>
      <c r="P125" s="63">
        <f>P126+P129+P130+P131+P132+P133</f>
        <v>268</v>
      </c>
      <c r="Q125" s="63">
        <f>Q126+Q129+Q130+Q131+Q132+Q133</f>
        <v>351</v>
      </c>
      <c r="R125" s="63">
        <f>R126+R129+R130+R131+R132+R133</f>
        <v>421</v>
      </c>
      <c r="S125" s="65">
        <f t="shared" si="36"/>
        <v>-275.73110367892974</v>
      </c>
      <c r="T125" s="66">
        <f t="shared" si="23"/>
        <v>2.8000000000000114</v>
      </c>
      <c r="U125" s="52"/>
    </row>
    <row r="126" spans="1:21" ht="27" customHeight="1">
      <c r="A126" s="173"/>
      <c r="B126" s="56"/>
      <c r="C126" s="68" t="s">
        <v>10</v>
      </c>
      <c r="D126" s="169" t="s">
        <v>322</v>
      </c>
      <c r="E126" s="169"/>
      <c r="F126" s="68">
        <v>114</v>
      </c>
      <c r="G126" s="116">
        <v>0</v>
      </c>
      <c r="H126" s="117">
        <f>H127+H128</f>
        <v>0</v>
      </c>
      <c r="I126" s="116">
        <v>0</v>
      </c>
      <c r="J126" s="117">
        <f>J127+J128</f>
        <v>1</v>
      </c>
      <c r="K126" s="116">
        <f>K127+K128</f>
        <v>3.4</v>
      </c>
      <c r="L126" s="117">
        <f>L127+L128</f>
        <v>4</v>
      </c>
      <c r="M126" s="64">
        <v>0</v>
      </c>
      <c r="N126" s="85">
        <v>0</v>
      </c>
      <c r="O126" s="67">
        <f>O127+O128</f>
        <v>0</v>
      </c>
      <c r="P126" s="67">
        <f>P127+P128</f>
        <v>0</v>
      </c>
      <c r="Q126" s="67">
        <f>Q127+Q128</f>
        <v>4</v>
      </c>
      <c r="R126" s="67">
        <f>R127+R128</f>
        <v>4</v>
      </c>
      <c r="S126" s="56">
        <f t="shared" si="36"/>
        <v>0</v>
      </c>
      <c r="T126" s="66">
        <f t="shared" si="23"/>
        <v>3</v>
      </c>
      <c r="U126" s="51"/>
    </row>
    <row r="127" spans="1:21" ht="12.75" customHeight="1">
      <c r="A127" s="173"/>
      <c r="B127" s="56"/>
      <c r="C127" s="67"/>
      <c r="D127" s="169" t="s">
        <v>203</v>
      </c>
      <c r="E127" s="169"/>
      <c r="F127" s="68">
        <v>115</v>
      </c>
      <c r="G127" s="116">
        <v>0</v>
      </c>
      <c r="H127" s="117">
        <v>0</v>
      </c>
      <c r="I127" s="116">
        <v>0</v>
      </c>
      <c r="J127" s="117">
        <v>1</v>
      </c>
      <c r="K127" s="116">
        <v>3.4</v>
      </c>
      <c r="L127" s="117">
        <v>4</v>
      </c>
      <c r="M127" s="64">
        <v>0</v>
      </c>
      <c r="N127" s="85">
        <v>0</v>
      </c>
      <c r="O127" s="67">
        <v>0</v>
      </c>
      <c r="P127" s="67">
        <v>0</v>
      </c>
      <c r="Q127" s="67">
        <v>4</v>
      </c>
      <c r="R127" s="67">
        <v>4</v>
      </c>
      <c r="S127" s="56">
        <f t="shared" si="36"/>
        <v>0</v>
      </c>
      <c r="T127" s="66">
        <f t="shared" si="23"/>
        <v>3</v>
      </c>
      <c r="U127" s="51"/>
    </row>
    <row r="128" spans="1:21" ht="12.75" customHeight="1">
      <c r="A128" s="173"/>
      <c r="B128" s="56"/>
      <c r="C128" s="67"/>
      <c r="D128" s="169" t="s">
        <v>204</v>
      </c>
      <c r="E128" s="169"/>
      <c r="F128" s="68">
        <v>116</v>
      </c>
      <c r="G128" s="116"/>
      <c r="H128" s="117"/>
      <c r="I128" s="116"/>
      <c r="J128" s="117"/>
      <c r="K128" s="116">
        <v>0</v>
      </c>
      <c r="L128" s="117"/>
      <c r="M128" s="64">
        <v>0</v>
      </c>
      <c r="N128" s="85">
        <v>0</v>
      </c>
      <c r="O128" s="67">
        <v>0</v>
      </c>
      <c r="P128" s="67">
        <v>0</v>
      </c>
      <c r="Q128" s="67">
        <v>0</v>
      </c>
      <c r="R128" s="67">
        <v>0</v>
      </c>
      <c r="S128" s="56">
        <f t="shared" si="36"/>
        <v>0</v>
      </c>
      <c r="T128" s="66">
        <f t="shared" si="23"/>
        <v>0</v>
      </c>
      <c r="U128" s="51"/>
    </row>
    <row r="129" spans="1:21" ht="12.75" customHeight="1">
      <c r="A129" s="173"/>
      <c r="B129" s="56"/>
      <c r="C129" s="68" t="s">
        <v>11</v>
      </c>
      <c r="D129" s="169" t="s">
        <v>205</v>
      </c>
      <c r="E129" s="169"/>
      <c r="F129" s="68">
        <v>117</v>
      </c>
      <c r="G129" s="116"/>
      <c r="H129" s="117"/>
      <c r="I129" s="116"/>
      <c r="J129" s="117"/>
      <c r="K129" s="116">
        <v>0</v>
      </c>
      <c r="L129" s="117"/>
      <c r="M129" s="64">
        <v>0</v>
      </c>
      <c r="N129" s="85">
        <v>0</v>
      </c>
      <c r="O129" s="67">
        <v>0</v>
      </c>
      <c r="P129" s="67">
        <v>0</v>
      </c>
      <c r="Q129" s="67">
        <v>0</v>
      </c>
      <c r="R129" s="67">
        <v>0</v>
      </c>
      <c r="S129" s="56">
        <f t="shared" si="36"/>
        <v>0</v>
      </c>
      <c r="T129" s="66">
        <f t="shared" si="23"/>
        <v>0</v>
      </c>
      <c r="U129" s="51"/>
    </row>
    <row r="130" spans="1:21" ht="30.75" customHeight="1">
      <c r="A130" s="173"/>
      <c r="B130" s="56"/>
      <c r="C130" s="68" t="s">
        <v>51</v>
      </c>
      <c r="D130" s="169" t="s">
        <v>206</v>
      </c>
      <c r="E130" s="169"/>
      <c r="F130" s="68">
        <v>118</v>
      </c>
      <c r="G130" s="116"/>
      <c r="H130" s="117"/>
      <c r="I130" s="116"/>
      <c r="J130" s="117"/>
      <c r="K130" s="116">
        <v>0</v>
      </c>
      <c r="L130" s="117"/>
      <c r="M130" s="64">
        <v>0</v>
      </c>
      <c r="N130" s="85">
        <v>0</v>
      </c>
      <c r="O130" s="67">
        <v>0</v>
      </c>
      <c r="P130" s="67">
        <v>0</v>
      </c>
      <c r="Q130" s="67">
        <v>0</v>
      </c>
      <c r="R130" s="67">
        <v>0</v>
      </c>
      <c r="S130" s="56">
        <f t="shared" si="36"/>
        <v>0</v>
      </c>
      <c r="T130" s="66">
        <f t="shared" si="23"/>
        <v>0</v>
      </c>
      <c r="U130" s="51"/>
    </row>
    <row r="131" spans="1:22" ht="12.75" customHeight="1">
      <c r="A131" s="173"/>
      <c r="B131" s="56"/>
      <c r="C131" s="68" t="s">
        <v>60</v>
      </c>
      <c r="D131" s="169" t="s">
        <v>63</v>
      </c>
      <c r="E131" s="169"/>
      <c r="F131" s="68">
        <v>119</v>
      </c>
      <c r="G131" s="116">
        <v>25.3</v>
      </c>
      <c r="H131" s="117">
        <v>23</v>
      </c>
      <c r="I131" s="116">
        <v>14</v>
      </c>
      <c r="J131" s="116">
        <v>23.2</v>
      </c>
      <c r="K131" s="116">
        <v>-1</v>
      </c>
      <c r="L131" s="116">
        <v>23</v>
      </c>
      <c r="M131" s="64">
        <f t="shared" si="22"/>
        <v>164.28571428571428</v>
      </c>
      <c r="N131" s="85">
        <f t="shared" si="38"/>
        <v>99.13793103448276</v>
      </c>
      <c r="O131" s="67">
        <v>3</v>
      </c>
      <c r="P131" s="67">
        <v>12</v>
      </c>
      <c r="Q131" s="67">
        <v>16</v>
      </c>
      <c r="R131" s="67">
        <v>23</v>
      </c>
      <c r="S131" s="56">
        <f t="shared" si="36"/>
        <v>85.13793103448276</v>
      </c>
      <c r="T131" s="66">
        <f t="shared" si="23"/>
        <v>-0.1999999999999993</v>
      </c>
      <c r="U131" s="51"/>
      <c r="V131" s="140"/>
    </row>
    <row r="132" spans="1:21" ht="26.25" customHeight="1">
      <c r="A132" s="173"/>
      <c r="B132" s="56"/>
      <c r="C132" s="68" t="s">
        <v>62</v>
      </c>
      <c r="D132" s="169" t="s">
        <v>207</v>
      </c>
      <c r="E132" s="169"/>
      <c r="F132" s="68">
        <v>120</v>
      </c>
      <c r="G132" s="116">
        <v>436.4</v>
      </c>
      <c r="H132" s="117">
        <v>434</v>
      </c>
      <c r="I132" s="116">
        <v>372.4</v>
      </c>
      <c r="J132" s="116">
        <v>405.4</v>
      </c>
      <c r="K132" s="116">
        <v>144.2</v>
      </c>
      <c r="L132" s="116">
        <v>405.4</v>
      </c>
      <c r="M132" s="64">
        <f t="shared" si="22"/>
        <v>108.86143931256713</v>
      </c>
      <c r="N132" s="85">
        <f t="shared" si="38"/>
        <v>100</v>
      </c>
      <c r="O132" s="67">
        <v>120</v>
      </c>
      <c r="P132" s="67">
        <v>261</v>
      </c>
      <c r="Q132" s="67">
        <v>333</v>
      </c>
      <c r="R132" s="67">
        <v>405</v>
      </c>
      <c r="S132" s="56">
        <f t="shared" si="36"/>
        <v>-272.4</v>
      </c>
      <c r="T132" s="66">
        <f t="shared" si="23"/>
        <v>0</v>
      </c>
      <c r="U132" s="51"/>
    </row>
    <row r="133" spans="1:21" ht="24.75" customHeight="1">
      <c r="A133" s="173"/>
      <c r="B133" s="56"/>
      <c r="C133" s="68" t="s">
        <v>100</v>
      </c>
      <c r="D133" s="169" t="s">
        <v>323</v>
      </c>
      <c r="E133" s="169"/>
      <c r="F133" s="68">
        <v>121</v>
      </c>
      <c r="G133" s="116">
        <v>-6</v>
      </c>
      <c r="H133" s="117">
        <v>-14</v>
      </c>
      <c r="I133" s="116">
        <v>-10</v>
      </c>
      <c r="J133" s="117">
        <v>-11</v>
      </c>
      <c r="K133" s="116">
        <v>-20</v>
      </c>
      <c r="L133" s="117">
        <v>-11</v>
      </c>
      <c r="M133" s="64">
        <f t="shared" si="22"/>
        <v>110.00000000000001</v>
      </c>
      <c r="N133" s="85">
        <f t="shared" si="38"/>
        <v>100</v>
      </c>
      <c r="O133" s="67">
        <v>-10</v>
      </c>
      <c r="P133" s="67">
        <v>-5</v>
      </c>
      <c r="Q133" s="67">
        <v>-2</v>
      </c>
      <c r="R133" s="67">
        <v>-11</v>
      </c>
      <c r="S133" s="56">
        <f t="shared" si="36"/>
        <v>110</v>
      </c>
      <c r="T133" s="66">
        <f t="shared" si="23"/>
        <v>0</v>
      </c>
      <c r="U133" s="51"/>
    </row>
    <row r="134" spans="1:21" ht="24" customHeight="1">
      <c r="A134" s="173"/>
      <c r="B134" s="56"/>
      <c r="C134" s="67"/>
      <c r="D134" s="68" t="s">
        <v>102</v>
      </c>
      <c r="E134" s="69" t="s">
        <v>208</v>
      </c>
      <c r="F134" s="68">
        <v>122</v>
      </c>
      <c r="G134" s="116">
        <v>53</v>
      </c>
      <c r="H134" s="117">
        <v>53</v>
      </c>
      <c r="I134" s="116">
        <v>57</v>
      </c>
      <c r="J134" s="117">
        <v>30</v>
      </c>
      <c r="K134" s="116">
        <v>0</v>
      </c>
      <c r="L134" s="117">
        <v>30</v>
      </c>
      <c r="M134" s="64">
        <f t="shared" si="22"/>
        <v>52.63157894736842</v>
      </c>
      <c r="N134" s="85">
        <f t="shared" si="38"/>
        <v>100</v>
      </c>
      <c r="O134" s="67">
        <v>0</v>
      </c>
      <c r="P134" s="67">
        <v>16</v>
      </c>
      <c r="Q134" s="67">
        <v>30</v>
      </c>
      <c r="R134" s="67">
        <v>30</v>
      </c>
      <c r="S134" s="56">
        <f t="shared" si="36"/>
        <v>43</v>
      </c>
      <c r="T134" s="66">
        <f t="shared" si="23"/>
        <v>0</v>
      </c>
      <c r="U134" s="51"/>
    </row>
    <row r="135" spans="1:21" ht="27" customHeight="1">
      <c r="A135" s="173"/>
      <c r="B135" s="56"/>
      <c r="C135" s="67"/>
      <c r="D135" s="68" t="s">
        <v>209</v>
      </c>
      <c r="E135" s="69" t="s">
        <v>210</v>
      </c>
      <c r="F135" s="68">
        <v>123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64">
        <v>0</v>
      </c>
      <c r="N135" s="85">
        <v>0</v>
      </c>
      <c r="O135" s="67">
        <v>0</v>
      </c>
      <c r="P135" s="67">
        <v>0</v>
      </c>
      <c r="Q135" s="67">
        <v>0</v>
      </c>
      <c r="R135" s="67">
        <v>0</v>
      </c>
      <c r="S135" s="56">
        <f t="shared" si="36"/>
        <v>0</v>
      </c>
      <c r="T135" s="66">
        <f t="shared" si="23"/>
        <v>0</v>
      </c>
      <c r="U135" s="51"/>
    </row>
    <row r="136" spans="1:21" ht="28.5" customHeight="1">
      <c r="A136" s="173"/>
      <c r="B136" s="56"/>
      <c r="C136" s="56"/>
      <c r="D136" s="68" t="s">
        <v>211</v>
      </c>
      <c r="E136" s="69" t="s">
        <v>212</v>
      </c>
      <c r="F136" s="68" t="s">
        <v>413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64">
        <v>0</v>
      </c>
      <c r="N136" s="85">
        <v>0</v>
      </c>
      <c r="O136" s="67">
        <v>0</v>
      </c>
      <c r="P136" s="67">
        <v>0</v>
      </c>
      <c r="Q136" s="67">
        <v>0</v>
      </c>
      <c r="R136" s="67">
        <v>0</v>
      </c>
      <c r="S136" s="56">
        <f t="shared" si="36"/>
        <v>0</v>
      </c>
      <c r="T136" s="66">
        <f t="shared" si="23"/>
        <v>0</v>
      </c>
      <c r="U136" s="51"/>
    </row>
    <row r="137" spans="1:21" ht="30.75" customHeight="1">
      <c r="A137" s="173"/>
      <c r="B137" s="56"/>
      <c r="C137" s="56"/>
      <c r="D137" s="68" t="s">
        <v>104</v>
      </c>
      <c r="E137" s="69" t="s">
        <v>213</v>
      </c>
      <c r="F137" s="68">
        <v>124</v>
      </c>
      <c r="G137" s="116">
        <v>60</v>
      </c>
      <c r="H137" s="117">
        <v>67</v>
      </c>
      <c r="I137" s="116">
        <v>67</v>
      </c>
      <c r="J137" s="117">
        <v>41</v>
      </c>
      <c r="K137" s="116">
        <v>20</v>
      </c>
      <c r="L137" s="117">
        <v>41</v>
      </c>
      <c r="M137" s="64">
        <f t="shared" si="22"/>
        <v>61.19402985074627</v>
      </c>
      <c r="N137" s="85">
        <v>0</v>
      </c>
      <c r="O137" s="67">
        <v>10</v>
      </c>
      <c r="P137" s="67">
        <v>21</v>
      </c>
      <c r="Q137" s="67">
        <v>32</v>
      </c>
      <c r="R137" s="67">
        <v>41</v>
      </c>
      <c r="S137" s="56">
        <f t="shared" si="36"/>
        <v>-67</v>
      </c>
      <c r="T137" s="66">
        <f t="shared" si="23"/>
        <v>0</v>
      </c>
      <c r="U137" s="51"/>
    </row>
    <row r="138" spans="1:21" ht="25.5">
      <c r="A138" s="173"/>
      <c r="B138" s="56"/>
      <c r="C138" s="67"/>
      <c r="D138" s="68" t="s">
        <v>214</v>
      </c>
      <c r="E138" s="69" t="s">
        <v>324</v>
      </c>
      <c r="F138" s="68">
        <v>125</v>
      </c>
      <c r="G138" s="117">
        <v>0</v>
      </c>
      <c r="H138" s="117">
        <v>0</v>
      </c>
      <c r="I138" s="117">
        <v>0</v>
      </c>
      <c r="J138" s="117">
        <v>0</v>
      </c>
      <c r="K138" s="117">
        <v>0</v>
      </c>
      <c r="L138" s="117">
        <v>0</v>
      </c>
      <c r="M138" s="64">
        <v>0</v>
      </c>
      <c r="N138" s="85">
        <v>0</v>
      </c>
      <c r="O138" s="67">
        <v>0</v>
      </c>
      <c r="P138" s="67">
        <v>0</v>
      </c>
      <c r="Q138" s="67">
        <v>0</v>
      </c>
      <c r="R138" s="67">
        <v>0</v>
      </c>
      <c r="S138" s="56">
        <f t="shared" si="36"/>
        <v>0</v>
      </c>
      <c r="T138" s="66">
        <f t="shared" si="23"/>
        <v>0</v>
      </c>
      <c r="U138" s="51"/>
    </row>
    <row r="139" spans="1:21" ht="12.75">
      <c r="A139" s="173"/>
      <c r="B139" s="56"/>
      <c r="C139" s="67"/>
      <c r="D139" s="67"/>
      <c r="E139" s="69" t="s">
        <v>215</v>
      </c>
      <c r="F139" s="68">
        <v>126</v>
      </c>
      <c r="G139" s="117">
        <v>0</v>
      </c>
      <c r="H139" s="117">
        <v>0</v>
      </c>
      <c r="I139" s="117">
        <v>0</v>
      </c>
      <c r="J139" s="117">
        <v>0</v>
      </c>
      <c r="K139" s="117">
        <v>0</v>
      </c>
      <c r="L139" s="117">
        <v>0</v>
      </c>
      <c r="M139" s="64">
        <v>0</v>
      </c>
      <c r="N139" s="85">
        <v>0</v>
      </c>
      <c r="O139" s="67">
        <v>0</v>
      </c>
      <c r="P139" s="67">
        <v>0</v>
      </c>
      <c r="Q139" s="67">
        <v>0</v>
      </c>
      <c r="R139" s="67">
        <v>0</v>
      </c>
      <c r="S139" s="56">
        <f t="shared" si="36"/>
        <v>0</v>
      </c>
      <c r="T139" s="66">
        <f t="shared" si="23"/>
        <v>0</v>
      </c>
      <c r="U139" s="51"/>
    </row>
    <row r="140" spans="1:21" ht="25.5">
      <c r="A140" s="173"/>
      <c r="B140" s="56"/>
      <c r="C140" s="67"/>
      <c r="D140" s="67"/>
      <c r="E140" s="69" t="s">
        <v>216</v>
      </c>
      <c r="F140" s="68">
        <v>127</v>
      </c>
      <c r="G140" s="117">
        <v>0</v>
      </c>
      <c r="H140" s="117">
        <v>0</v>
      </c>
      <c r="I140" s="117">
        <v>0</v>
      </c>
      <c r="J140" s="117">
        <v>0</v>
      </c>
      <c r="K140" s="117">
        <v>0</v>
      </c>
      <c r="L140" s="117">
        <v>0</v>
      </c>
      <c r="M140" s="64">
        <v>0</v>
      </c>
      <c r="N140" s="85">
        <v>0</v>
      </c>
      <c r="O140" s="67">
        <v>0</v>
      </c>
      <c r="P140" s="67">
        <v>0</v>
      </c>
      <c r="Q140" s="67">
        <v>0</v>
      </c>
      <c r="R140" s="67">
        <v>0</v>
      </c>
      <c r="S140" s="56">
        <f t="shared" si="36"/>
        <v>0</v>
      </c>
      <c r="T140" s="66">
        <f t="shared" si="23"/>
        <v>0</v>
      </c>
      <c r="U140" s="51"/>
    </row>
    <row r="141" spans="1:21" ht="12.75">
      <c r="A141" s="173"/>
      <c r="B141" s="56"/>
      <c r="C141" s="67"/>
      <c r="D141" s="67"/>
      <c r="E141" s="69" t="s">
        <v>217</v>
      </c>
      <c r="F141" s="68">
        <v>128</v>
      </c>
      <c r="G141" s="117">
        <v>0</v>
      </c>
      <c r="H141" s="117">
        <v>0</v>
      </c>
      <c r="I141" s="117">
        <v>0</v>
      </c>
      <c r="J141" s="117">
        <v>0</v>
      </c>
      <c r="K141" s="117">
        <v>0</v>
      </c>
      <c r="L141" s="117">
        <v>0</v>
      </c>
      <c r="M141" s="64">
        <v>0</v>
      </c>
      <c r="N141" s="85">
        <v>0</v>
      </c>
      <c r="O141" s="67">
        <v>0</v>
      </c>
      <c r="P141" s="67">
        <v>0</v>
      </c>
      <c r="Q141" s="67">
        <v>0</v>
      </c>
      <c r="R141" s="67">
        <v>0</v>
      </c>
      <c r="S141" s="56">
        <f t="shared" si="36"/>
        <v>0</v>
      </c>
      <c r="T141" s="66">
        <f t="shared" si="23"/>
        <v>0</v>
      </c>
      <c r="U141" s="51"/>
    </row>
    <row r="142" spans="1:21" ht="28.5" customHeight="1">
      <c r="A142" s="173"/>
      <c r="B142" s="68">
        <v>2</v>
      </c>
      <c r="C142" s="67"/>
      <c r="D142" s="169" t="s">
        <v>325</v>
      </c>
      <c r="E142" s="169"/>
      <c r="F142" s="68">
        <v>129</v>
      </c>
      <c r="G142" s="116">
        <f>G143+G146+G149</f>
        <v>0.06</v>
      </c>
      <c r="H142" s="117">
        <f>H143+H146+H149</f>
        <v>6</v>
      </c>
      <c r="I142" s="116">
        <f aca="true" t="shared" si="40" ref="I142:R142">I143+I146+I149</f>
        <v>0.06</v>
      </c>
      <c r="J142" s="117">
        <f>J143+J146+J149</f>
        <v>2</v>
      </c>
      <c r="K142" s="117">
        <f>K143+K146+K149</f>
        <v>0</v>
      </c>
      <c r="L142" s="117">
        <f>L143+L146+L149</f>
        <v>2</v>
      </c>
      <c r="M142" s="64">
        <f aca="true" t="shared" si="41" ref="M142:M180">L142/I142*100</f>
        <v>3333.3333333333335</v>
      </c>
      <c r="N142" s="85">
        <f>L142/J142*100</f>
        <v>100</v>
      </c>
      <c r="O142" s="67">
        <f t="shared" si="40"/>
        <v>1</v>
      </c>
      <c r="P142" s="67">
        <f t="shared" si="40"/>
        <v>1</v>
      </c>
      <c r="Q142" s="67">
        <f t="shared" si="40"/>
        <v>2</v>
      </c>
      <c r="R142" s="67">
        <f t="shared" si="40"/>
        <v>2</v>
      </c>
      <c r="S142" s="56">
        <f t="shared" si="36"/>
        <v>99.94</v>
      </c>
      <c r="T142" s="66">
        <f aca="true" t="shared" si="42" ref="T142:T150">L142-J142</f>
        <v>0</v>
      </c>
      <c r="U142" s="51"/>
    </row>
    <row r="143" spans="1:21" ht="12.75" customHeight="1">
      <c r="A143" s="173"/>
      <c r="B143" s="67"/>
      <c r="C143" s="68" t="s">
        <v>10</v>
      </c>
      <c r="D143" s="169" t="s">
        <v>218</v>
      </c>
      <c r="E143" s="169"/>
      <c r="F143" s="68">
        <v>130</v>
      </c>
      <c r="G143" s="70">
        <f>G144+G145</f>
        <v>0</v>
      </c>
      <c r="H143" s="67">
        <f>H144+H145</f>
        <v>0</v>
      </c>
      <c r="I143" s="70">
        <f aca="true" t="shared" si="43" ref="I143:R143">I144+I145</f>
        <v>0</v>
      </c>
      <c r="J143" s="67">
        <f>J144+J145</f>
        <v>0</v>
      </c>
      <c r="K143" s="67">
        <f>K144+K145</f>
        <v>0</v>
      </c>
      <c r="L143" s="67">
        <f>L144+L145</f>
        <v>0</v>
      </c>
      <c r="M143" s="64">
        <v>0</v>
      </c>
      <c r="N143" s="85">
        <v>0</v>
      </c>
      <c r="O143" s="67">
        <f t="shared" si="43"/>
        <v>0</v>
      </c>
      <c r="P143" s="67">
        <f t="shared" si="43"/>
        <v>0</v>
      </c>
      <c r="Q143" s="67">
        <f t="shared" si="43"/>
        <v>0</v>
      </c>
      <c r="R143" s="67">
        <f t="shared" si="43"/>
        <v>0</v>
      </c>
      <c r="S143" s="56">
        <f t="shared" si="36"/>
        <v>0</v>
      </c>
      <c r="T143" s="66">
        <f t="shared" si="42"/>
        <v>0</v>
      </c>
      <c r="U143" s="51"/>
    </row>
    <row r="144" spans="1:21" ht="12.75">
      <c r="A144" s="173"/>
      <c r="B144" s="56"/>
      <c r="C144" s="67"/>
      <c r="D144" s="68" t="s">
        <v>87</v>
      </c>
      <c r="E144" s="69" t="s">
        <v>219</v>
      </c>
      <c r="F144" s="68">
        <v>131</v>
      </c>
      <c r="G144" s="70">
        <v>0</v>
      </c>
      <c r="H144" s="67">
        <v>0</v>
      </c>
      <c r="I144" s="70">
        <v>0</v>
      </c>
      <c r="J144" s="67">
        <v>0</v>
      </c>
      <c r="K144" s="70">
        <v>0</v>
      </c>
      <c r="L144" s="67">
        <v>0</v>
      </c>
      <c r="M144" s="64">
        <v>0</v>
      </c>
      <c r="N144" s="85">
        <v>0</v>
      </c>
      <c r="O144" s="67">
        <v>0</v>
      </c>
      <c r="P144" s="67">
        <v>0</v>
      </c>
      <c r="Q144" s="67">
        <v>0</v>
      </c>
      <c r="R144" s="67">
        <v>0</v>
      </c>
      <c r="S144" s="56">
        <f t="shared" si="36"/>
        <v>0</v>
      </c>
      <c r="T144" s="66">
        <f t="shared" si="42"/>
        <v>0</v>
      </c>
      <c r="U144" s="51"/>
    </row>
    <row r="145" spans="1:21" ht="25.5" customHeight="1">
      <c r="A145" s="173"/>
      <c r="B145" s="56"/>
      <c r="C145" s="67"/>
      <c r="D145" s="68" t="s">
        <v>89</v>
      </c>
      <c r="E145" s="69" t="s">
        <v>220</v>
      </c>
      <c r="F145" s="68">
        <v>132</v>
      </c>
      <c r="G145" s="70">
        <v>0</v>
      </c>
      <c r="H145" s="67">
        <v>0</v>
      </c>
      <c r="I145" s="70">
        <v>0</v>
      </c>
      <c r="J145" s="67">
        <v>0</v>
      </c>
      <c r="K145" s="70">
        <v>0</v>
      </c>
      <c r="L145" s="67">
        <v>0</v>
      </c>
      <c r="M145" s="64">
        <v>0</v>
      </c>
      <c r="N145" s="85">
        <v>0</v>
      </c>
      <c r="O145" s="67">
        <v>0</v>
      </c>
      <c r="P145" s="67">
        <v>0</v>
      </c>
      <c r="Q145" s="67">
        <v>0</v>
      </c>
      <c r="R145" s="67">
        <v>0</v>
      </c>
      <c r="S145" s="56">
        <f t="shared" si="36"/>
        <v>0</v>
      </c>
      <c r="T145" s="66">
        <f t="shared" si="42"/>
        <v>0</v>
      </c>
      <c r="U145" s="51"/>
    </row>
    <row r="146" spans="1:21" ht="12.75" customHeight="1">
      <c r="A146" s="173"/>
      <c r="B146" s="56"/>
      <c r="C146" s="68" t="s">
        <v>11</v>
      </c>
      <c r="D146" s="169" t="s">
        <v>221</v>
      </c>
      <c r="E146" s="169"/>
      <c r="F146" s="68">
        <v>133</v>
      </c>
      <c r="G146" s="70">
        <v>0.06</v>
      </c>
      <c r="H146" s="67">
        <v>1</v>
      </c>
      <c r="I146" s="70">
        <v>0.06</v>
      </c>
      <c r="J146" s="67">
        <v>1</v>
      </c>
      <c r="K146" s="70">
        <v>0</v>
      </c>
      <c r="L146" s="67">
        <v>1</v>
      </c>
      <c r="M146" s="64">
        <f t="shared" si="41"/>
        <v>1666.6666666666667</v>
      </c>
      <c r="N146" s="85">
        <f>L146/J146*100</f>
        <v>100</v>
      </c>
      <c r="O146" s="67">
        <v>1</v>
      </c>
      <c r="P146" s="117">
        <v>1</v>
      </c>
      <c r="Q146" s="117">
        <v>1</v>
      </c>
      <c r="R146" s="67">
        <v>1</v>
      </c>
      <c r="S146" s="56">
        <f t="shared" si="36"/>
        <v>99.94</v>
      </c>
      <c r="T146" s="66">
        <f t="shared" si="42"/>
        <v>0</v>
      </c>
      <c r="U146" s="51"/>
    </row>
    <row r="147" spans="1:21" ht="12.75">
      <c r="A147" s="173"/>
      <c r="B147" s="56"/>
      <c r="C147" s="67"/>
      <c r="D147" s="68" t="s">
        <v>121</v>
      </c>
      <c r="E147" s="69" t="s">
        <v>219</v>
      </c>
      <c r="F147" s="68">
        <v>134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4">
        <v>0</v>
      </c>
      <c r="N147" s="85">
        <v>0</v>
      </c>
      <c r="O147" s="67">
        <v>0</v>
      </c>
      <c r="P147" s="117">
        <v>0</v>
      </c>
      <c r="Q147" s="117">
        <v>0</v>
      </c>
      <c r="R147" s="67">
        <v>0</v>
      </c>
      <c r="S147" s="56">
        <f t="shared" si="36"/>
        <v>0</v>
      </c>
      <c r="T147" s="66">
        <f t="shared" si="42"/>
        <v>0</v>
      </c>
      <c r="U147" s="51"/>
    </row>
    <row r="148" spans="1:21" ht="12.75">
      <c r="A148" s="173"/>
      <c r="B148" s="56"/>
      <c r="C148" s="67"/>
      <c r="D148" s="68" t="s">
        <v>122</v>
      </c>
      <c r="E148" s="69" t="s">
        <v>220</v>
      </c>
      <c r="F148" s="68">
        <v>135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4">
        <v>0</v>
      </c>
      <c r="N148" s="85">
        <v>0</v>
      </c>
      <c r="O148" s="67">
        <v>0</v>
      </c>
      <c r="P148" s="117">
        <v>0</v>
      </c>
      <c r="Q148" s="117">
        <v>0</v>
      </c>
      <c r="R148" s="67">
        <v>0</v>
      </c>
      <c r="S148" s="56">
        <f t="shared" si="36"/>
        <v>0</v>
      </c>
      <c r="T148" s="66">
        <f t="shared" si="42"/>
        <v>0</v>
      </c>
      <c r="U148" s="51"/>
    </row>
    <row r="149" spans="1:21" ht="12.75" customHeight="1">
      <c r="A149" s="173"/>
      <c r="B149" s="56"/>
      <c r="C149" s="68" t="s">
        <v>51</v>
      </c>
      <c r="D149" s="169" t="s">
        <v>222</v>
      </c>
      <c r="E149" s="169"/>
      <c r="F149" s="68">
        <v>136</v>
      </c>
      <c r="G149" s="70">
        <v>0</v>
      </c>
      <c r="H149" s="67">
        <v>5</v>
      </c>
      <c r="I149" s="70">
        <v>0</v>
      </c>
      <c r="J149" s="67">
        <v>1</v>
      </c>
      <c r="K149" s="70">
        <v>0</v>
      </c>
      <c r="L149" s="67">
        <v>1</v>
      </c>
      <c r="M149" s="97">
        <v>0</v>
      </c>
      <c r="N149" s="85">
        <f>L149/J149*100</f>
        <v>100</v>
      </c>
      <c r="O149" s="67">
        <v>0</v>
      </c>
      <c r="P149" s="117">
        <v>0</v>
      </c>
      <c r="Q149" s="117">
        <v>1</v>
      </c>
      <c r="R149" s="67">
        <v>1</v>
      </c>
      <c r="S149" s="56">
        <f t="shared" si="36"/>
        <v>100</v>
      </c>
      <c r="T149" s="66">
        <f t="shared" si="42"/>
        <v>0</v>
      </c>
      <c r="U149" s="51"/>
    </row>
    <row r="150" spans="1:22" s="34" customFormat="1" ht="23.25" customHeight="1">
      <c r="A150" s="72" t="s">
        <v>37</v>
      </c>
      <c r="B150" s="63"/>
      <c r="C150" s="63"/>
      <c r="D150" s="167" t="s">
        <v>326</v>
      </c>
      <c r="E150" s="167"/>
      <c r="F150" s="68">
        <v>138</v>
      </c>
      <c r="G150" s="64">
        <f aca="true" t="shared" si="44" ref="G150:L150">G13-G40</f>
        <v>428.5839999999989</v>
      </c>
      <c r="H150" s="64">
        <f t="shared" si="44"/>
        <v>906</v>
      </c>
      <c r="I150" s="64">
        <f t="shared" si="44"/>
        <v>885.6399999999994</v>
      </c>
      <c r="J150" s="64">
        <f t="shared" si="44"/>
        <v>69.40000000000146</v>
      </c>
      <c r="K150" s="64">
        <f t="shared" si="44"/>
        <v>643.6000000000004</v>
      </c>
      <c r="L150" s="64">
        <f t="shared" si="44"/>
        <v>69.59999999999854</v>
      </c>
      <c r="M150" s="97">
        <f t="shared" si="41"/>
        <v>7.858723634885348</v>
      </c>
      <c r="N150" s="85">
        <f>L150/J150*100</f>
        <v>100.28818443803615</v>
      </c>
      <c r="O150" s="63">
        <f>O13-O40</f>
        <v>-495</v>
      </c>
      <c r="P150" s="119">
        <f>P13-P40</f>
        <v>-1789</v>
      </c>
      <c r="Q150" s="119">
        <f>Q13-Q40</f>
        <v>77</v>
      </c>
      <c r="R150" s="64">
        <f>R13-R40</f>
        <v>69.59999999999854</v>
      </c>
      <c r="S150" s="65">
        <f t="shared" si="36"/>
        <v>-785.3518155619632</v>
      </c>
      <c r="T150" s="66">
        <f t="shared" si="42"/>
        <v>0.19999999999708962</v>
      </c>
      <c r="U150" s="52"/>
      <c r="V150" s="102"/>
    </row>
    <row r="151" spans="1:21" ht="12.75">
      <c r="A151" s="73"/>
      <c r="B151" s="67"/>
      <c r="C151" s="67"/>
      <c r="D151" s="67"/>
      <c r="E151" s="69" t="s">
        <v>223</v>
      </c>
      <c r="F151" s="68">
        <v>139</v>
      </c>
      <c r="G151" s="67"/>
      <c r="H151" s="67"/>
      <c r="I151" s="67"/>
      <c r="J151" s="67"/>
      <c r="K151" s="67"/>
      <c r="L151" s="67"/>
      <c r="M151" s="97">
        <v>0</v>
      </c>
      <c r="N151" s="85">
        <v>0</v>
      </c>
      <c r="O151" s="67"/>
      <c r="P151" s="67"/>
      <c r="Q151" s="67"/>
      <c r="R151" s="67">
        <f>N151</f>
        <v>0</v>
      </c>
      <c r="S151" s="56">
        <f t="shared" si="36"/>
        <v>0</v>
      </c>
      <c r="T151" s="74"/>
      <c r="U151" s="51"/>
    </row>
    <row r="152" spans="1:21" ht="12.75">
      <c r="A152" s="73"/>
      <c r="B152" s="67"/>
      <c r="C152" s="67"/>
      <c r="D152" s="67"/>
      <c r="E152" s="69" t="s">
        <v>224</v>
      </c>
      <c r="F152" s="68">
        <v>140</v>
      </c>
      <c r="G152" s="70">
        <v>0</v>
      </c>
      <c r="H152" s="67"/>
      <c r="I152" s="70">
        <v>0</v>
      </c>
      <c r="J152" s="67"/>
      <c r="K152" s="70"/>
      <c r="L152" s="67"/>
      <c r="M152" s="97">
        <v>0</v>
      </c>
      <c r="N152" s="85">
        <v>0</v>
      </c>
      <c r="O152" s="67"/>
      <c r="P152" s="67"/>
      <c r="Q152" s="67"/>
      <c r="R152" s="67">
        <f>N152</f>
        <v>0</v>
      </c>
      <c r="S152" s="56">
        <f t="shared" si="36"/>
        <v>0</v>
      </c>
      <c r="T152" s="74"/>
      <c r="U152" s="51"/>
    </row>
    <row r="153" spans="1:21" ht="12.75" customHeight="1">
      <c r="A153" s="68" t="s">
        <v>39</v>
      </c>
      <c r="B153" s="67"/>
      <c r="C153" s="67"/>
      <c r="D153" s="169" t="s">
        <v>40</v>
      </c>
      <c r="E153" s="169"/>
      <c r="F153" s="68">
        <v>141</v>
      </c>
      <c r="G153" s="70">
        <v>90</v>
      </c>
      <c r="H153" s="67"/>
      <c r="I153" s="70">
        <v>111</v>
      </c>
      <c r="J153" s="67">
        <v>11</v>
      </c>
      <c r="K153" s="70">
        <v>52</v>
      </c>
      <c r="L153" s="67">
        <v>11</v>
      </c>
      <c r="M153" s="97">
        <f t="shared" si="41"/>
        <v>9.90990990990991</v>
      </c>
      <c r="N153" s="85">
        <v>0</v>
      </c>
      <c r="O153" s="67">
        <v>0</v>
      </c>
      <c r="P153" s="67">
        <v>1</v>
      </c>
      <c r="Q153" s="67">
        <v>0</v>
      </c>
      <c r="R153" s="117">
        <v>11</v>
      </c>
      <c r="S153" s="56"/>
      <c r="T153" s="74"/>
      <c r="U153" s="51"/>
    </row>
    <row r="154" spans="1:21" ht="12.75" customHeight="1">
      <c r="A154" s="68" t="s">
        <v>41</v>
      </c>
      <c r="B154" s="67"/>
      <c r="C154" s="67"/>
      <c r="D154" s="169" t="s">
        <v>71</v>
      </c>
      <c r="E154" s="169"/>
      <c r="F154" s="68"/>
      <c r="G154" s="67"/>
      <c r="H154" s="67"/>
      <c r="I154" s="67"/>
      <c r="J154" s="67"/>
      <c r="K154" s="67"/>
      <c r="L154" s="67"/>
      <c r="M154" s="97">
        <v>0</v>
      </c>
      <c r="N154" s="85">
        <v>0</v>
      </c>
      <c r="O154" s="67"/>
      <c r="P154" s="67"/>
      <c r="Q154" s="67"/>
      <c r="R154" s="67" t="s">
        <v>276</v>
      </c>
      <c r="S154" s="56"/>
      <c r="T154" s="74"/>
      <c r="U154" s="51"/>
    </row>
    <row r="155" spans="1:21" ht="12.75" customHeight="1">
      <c r="A155" s="173"/>
      <c r="B155" s="67">
        <v>1</v>
      </c>
      <c r="C155" s="67"/>
      <c r="D155" s="169" t="s">
        <v>290</v>
      </c>
      <c r="E155" s="169"/>
      <c r="F155" s="68">
        <v>142</v>
      </c>
      <c r="G155" s="70">
        <f aca="true" t="shared" si="45" ref="G155:L155">G14</f>
        <v>21642</v>
      </c>
      <c r="H155" s="70">
        <f t="shared" si="45"/>
        <v>25013</v>
      </c>
      <c r="I155" s="70">
        <f t="shared" si="45"/>
        <v>24523.600000000002</v>
      </c>
      <c r="J155" s="70">
        <f t="shared" si="45"/>
        <v>25038</v>
      </c>
      <c r="K155" s="70">
        <f t="shared" si="45"/>
        <v>9816</v>
      </c>
      <c r="L155" s="70">
        <f t="shared" si="45"/>
        <v>25038</v>
      </c>
      <c r="M155" s="97">
        <f t="shared" si="41"/>
        <v>102.09757131905593</v>
      </c>
      <c r="N155" s="85">
        <f>L155/J155*100</f>
        <v>100</v>
      </c>
      <c r="O155" s="67">
        <f>O14</f>
        <v>5405</v>
      </c>
      <c r="P155" s="67">
        <f>P14</f>
        <v>10598</v>
      </c>
      <c r="Q155" s="67">
        <f>Q14</f>
        <v>18618</v>
      </c>
      <c r="R155" s="67">
        <f>R14</f>
        <v>25038</v>
      </c>
      <c r="S155" s="67">
        <f>S14</f>
        <v>-24423.600000000002</v>
      </c>
      <c r="T155" s="74"/>
      <c r="U155" s="51"/>
    </row>
    <row r="156" spans="1:21" ht="12.75" customHeight="1">
      <c r="A156" s="173"/>
      <c r="B156" s="67"/>
      <c r="C156" s="67" t="s">
        <v>10</v>
      </c>
      <c r="D156" s="177" t="s">
        <v>291</v>
      </c>
      <c r="E156" s="169"/>
      <c r="F156" s="68">
        <v>143</v>
      </c>
      <c r="G156" s="67"/>
      <c r="H156" s="67"/>
      <c r="I156" s="67"/>
      <c r="J156" s="67"/>
      <c r="K156" s="67"/>
      <c r="L156" s="67"/>
      <c r="M156" s="97"/>
      <c r="N156" s="67"/>
      <c r="O156" s="67"/>
      <c r="P156" s="67"/>
      <c r="Q156" s="67"/>
      <c r="R156" s="67"/>
      <c r="S156" s="56"/>
      <c r="T156" s="74"/>
      <c r="U156" s="51"/>
    </row>
    <row r="157" spans="1:21" ht="39" customHeight="1">
      <c r="A157" s="173"/>
      <c r="B157" s="67"/>
      <c r="C157" s="67" t="s">
        <v>11</v>
      </c>
      <c r="D157" s="177" t="s">
        <v>292</v>
      </c>
      <c r="E157" s="169"/>
      <c r="F157" s="68">
        <v>144</v>
      </c>
      <c r="G157" s="67"/>
      <c r="H157" s="67"/>
      <c r="I157" s="67"/>
      <c r="J157" s="67"/>
      <c r="K157" s="67"/>
      <c r="L157" s="67"/>
      <c r="M157" s="97"/>
      <c r="N157" s="67"/>
      <c r="O157" s="67"/>
      <c r="P157" s="67"/>
      <c r="Q157" s="67"/>
      <c r="R157" s="67"/>
      <c r="S157" s="56"/>
      <c r="T157" s="74"/>
      <c r="U157" s="51"/>
    </row>
    <row r="158" spans="1:22" ht="39" customHeight="1">
      <c r="A158" s="173"/>
      <c r="B158" s="67">
        <v>2</v>
      </c>
      <c r="C158" s="67"/>
      <c r="D158" s="170" t="s">
        <v>350</v>
      </c>
      <c r="E158" s="171"/>
      <c r="F158" s="68">
        <v>145</v>
      </c>
      <c r="G158" s="70">
        <f>G41</f>
        <v>21229.356</v>
      </c>
      <c r="H158" s="70">
        <f>H41</f>
        <v>24152</v>
      </c>
      <c r="I158" s="70">
        <f aca="true" t="shared" si="46" ref="I158:T158">I41</f>
        <v>23680.9</v>
      </c>
      <c r="J158" s="70">
        <f>J41</f>
        <v>25016.6</v>
      </c>
      <c r="K158" s="70">
        <f>K41</f>
        <v>9199.4</v>
      </c>
      <c r="L158" s="70">
        <f>L41</f>
        <v>25016.4</v>
      </c>
      <c r="M158" s="97">
        <f t="shared" si="41"/>
        <v>105.63956606378981</v>
      </c>
      <c r="N158" s="116"/>
      <c r="O158" s="116">
        <f t="shared" si="46"/>
        <v>5910</v>
      </c>
      <c r="P158" s="116">
        <f t="shared" si="46"/>
        <v>12404</v>
      </c>
      <c r="Q158" s="116">
        <f t="shared" si="46"/>
        <v>18563</v>
      </c>
      <c r="R158" s="116">
        <f t="shared" si="46"/>
        <v>25016.4</v>
      </c>
      <c r="S158" s="70">
        <f t="shared" si="46"/>
        <v>-23580.900799469153</v>
      </c>
      <c r="T158" s="70">
        <f t="shared" si="46"/>
        <v>-0.19999999999708962</v>
      </c>
      <c r="U158" s="51"/>
      <c r="V158" s="103"/>
    </row>
    <row r="159" spans="1:21" ht="39" customHeight="1">
      <c r="A159" s="173"/>
      <c r="B159" s="67"/>
      <c r="C159" s="67" t="s">
        <v>10</v>
      </c>
      <c r="D159" s="180" t="s">
        <v>327</v>
      </c>
      <c r="E159" s="181"/>
      <c r="F159" s="68">
        <v>146</v>
      </c>
      <c r="G159" s="67"/>
      <c r="H159" s="67"/>
      <c r="I159" s="67"/>
      <c r="J159" s="67"/>
      <c r="K159" s="67"/>
      <c r="L159" s="67"/>
      <c r="M159" s="97"/>
      <c r="N159" s="117"/>
      <c r="O159" s="117"/>
      <c r="P159" s="117"/>
      <c r="Q159" s="117"/>
      <c r="R159" s="117"/>
      <c r="S159" s="56"/>
      <c r="T159" s="74"/>
      <c r="U159" s="51"/>
    </row>
    <row r="160" spans="1:21" ht="12.75" customHeight="1">
      <c r="A160" s="173"/>
      <c r="B160" s="68">
        <v>3</v>
      </c>
      <c r="C160" s="67"/>
      <c r="D160" s="169" t="s">
        <v>328</v>
      </c>
      <c r="E160" s="169"/>
      <c r="F160" s="68">
        <v>147</v>
      </c>
      <c r="G160" s="70">
        <f>G98</f>
        <v>10566</v>
      </c>
      <c r="H160" s="67">
        <f>H98</f>
        <v>12050</v>
      </c>
      <c r="I160" s="70">
        <f aca="true" t="shared" si="47" ref="I160:T160">I98</f>
        <v>11769.599999999999</v>
      </c>
      <c r="J160" s="67">
        <f>J98</f>
        <v>15124</v>
      </c>
      <c r="K160" s="70">
        <f>K98</f>
        <v>5764</v>
      </c>
      <c r="L160" s="67">
        <f>L98</f>
        <v>15124</v>
      </c>
      <c r="M160" s="97">
        <f t="shared" si="41"/>
        <v>128.50054377379013</v>
      </c>
      <c r="N160" s="117"/>
      <c r="O160" s="117">
        <f t="shared" si="47"/>
        <v>3646</v>
      </c>
      <c r="P160" s="117">
        <f t="shared" si="47"/>
        <v>7458</v>
      </c>
      <c r="Q160" s="117">
        <f t="shared" si="47"/>
        <v>11381</v>
      </c>
      <c r="R160" s="117">
        <f t="shared" si="47"/>
        <v>15124</v>
      </c>
      <c r="S160" s="67">
        <f t="shared" si="47"/>
        <v>-11669.599999999999</v>
      </c>
      <c r="T160" s="67">
        <f t="shared" si="47"/>
        <v>0</v>
      </c>
      <c r="U160" s="51"/>
    </row>
    <row r="161" spans="1:21" ht="18" customHeight="1">
      <c r="A161" s="173"/>
      <c r="B161" s="56"/>
      <c r="C161" s="67"/>
      <c r="D161" s="174" t="s">
        <v>293</v>
      </c>
      <c r="E161" s="175"/>
      <c r="F161" s="68" t="s">
        <v>345</v>
      </c>
      <c r="G161" s="117">
        <v>20</v>
      </c>
      <c r="H161" s="67">
        <v>3</v>
      </c>
      <c r="I161" s="67">
        <v>2</v>
      </c>
      <c r="J161" s="67">
        <v>17.5</v>
      </c>
      <c r="K161" s="67">
        <v>7</v>
      </c>
      <c r="L161" s="67">
        <v>17.5</v>
      </c>
      <c r="M161" s="97">
        <v>0</v>
      </c>
      <c r="N161" s="117"/>
      <c r="O161" s="150">
        <v>4</v>
      </c>
      <c r="P161" s="150">
        <v>9</v>
      </c>
      <c r="Q161" s="146">
        <v>13</v>
      </c>
      <c r="R161" s="146">
        <v>17.5</v>
      </c>
      <c r="S161" s="56">
        <f>N161-I161</f>
        <v>-2</v>
      </c>
      <c r="T161" s="71">
        <f>N161-I161</f>
        <v>-2</v>
      </c>
      <c r="U161" s="51"/>
    </row>
    <row r="162" spans="1:21" ht="66.75" customHeight="1">
      <c r="A162" s="173"/>
      <c r="B162" s="56"/>
      <c r="C162" s="67"/>
      <c r="D162" s="174" t="s">
        <v>416</v>
      </c>
      <c r="E162" s="174"/>
      <c r="F162" s="68" t="s">
        <v>418</v>
      </c>
      <c r="G162" s="67"/>
      <c r="H162" s="67">
        <v>544</v>
      </c>
      <c r="I162" s="67">
        <v>0</v>
      </c>
      <c r="J162" s="67">
        <v>2022.4</v>
      </c>
      <c r="K162" s="67">
        <v>843</v>
      </c>
      <c r="L162" s="67">
        <v>2022.4</v>
      </c>
      <c r="M162" s="97">
        <v>0</v>
      </c>
      <c r="N162" s="117"/>
      <c r="O162" s="150">
        <v>564</v>
      </c>
      <c r="P162" s="150">
        <v>1175</v>
      </c>
      <c r="Q162" s="146">
        <v>1769</v>
      </c>
      <c r="R162" s="146">
        <v>2022.4</v>
      </c>
      <c r="S162" s="56"/>
      <c r="T162" s="71">
        <f>N162-I162</f>
        <v>0</v>
      </c>
      <c r="U162" s="51"/>
    </row>
    <row r="163" spans="1:21" ht="29.25" customHeight="1">
      <c r="A163" s="173"/>
      <c r="B163" s="56"/>
      <c r="C163" s="67"/>
      <c r="D163" s="182" t="s">
        <v>417</v>
      </c>
      <c r="E163" s="183"/>
      <c r="F163" s="68" t="s">
        <v>419</v>
      </c>
      <c r="G163" s="67"/>
      <c r="H163" s="67"/>
      <c r="I163" s="67"/>
      <c r="J163" s="67">
        <v>275</v>
      </c>
      <c r="K163" s="67">
        <v>115</v>
      </c>
      <c r="L163" s="67">
        <v>275</v>
      </c>
      <c r="M163" s="97"/>
      <c r="N163" s="117"/>
      <c r="O163" s="150">
        <v>98</v>
      </c>
      <c r="P163" s="150">
        <v>187</v>
      </c>
      <c r="Q163" s="146">
        <v>275</v>
      </c>
      <c r="R163" s="146">
        <v>275</v>
      </c>
      <c r="S163" s="56"/>
      <c r="T163" s="71"/>
      <c r="U163" s="51"/>
    </row>
    <row r="164" spans="1:21" ht="31.5" customHeight="1">
      <c r="A164" s="173"/>
      <c r="B164" s="56"/>
      <c r="C164" s="67"/>
      <c r="D164" s="178" t="s">
        <v>440</v>
      </c>
      <c r="E164" s="179"/>
      <c r="F164" s="68" t="s">
        <v>346</v>
      </c>
      <c r="G164" s="67"/>
      <c r="H164" s="67">
        <v>0</v>
      </c>
      <c r="I164" s="67">
        <v>53</v>
      </c>
      <c r="J164" s="67">
        <v>251</v>
      </c>
      <c r="K164" s="67">
        <v>105</v>
      </c>
      <c r="L164" s="67">
        <v>251</v>
      </c>
      <c r="M164" s="97">
        <f t="shared" si="41"/>
        <v>473.58490566037733</v>
      </c>
      <c r="N164" s="117"/>
      <c r="O164" s="150">
        <v>0</v>
      </c>
      <c r="P164" s="150">
        <v>251</v>
      </c>
      <c r="Q164" s="146">
        <v>251</v>
      </c>
      <c r="R164" s="146">
        <v>251</v>
      </c>
      <c r="S164" s="56">
        <f>N164-I164</f>
        <v>-53</v>
      </c>
      <c r="T164" s="71">
        <f>N164-I164</f>
        <v>-53</v>
      </c>
      <c r="U164" s="51"/>
    </row>
    <row r="165" spans="1:21" ht="65.25" customHeight="1">
      <c r="A165" s="173"/>
      <c r="B165" s="56"/>
      <c r="C165" s="56"/>
      <c r="D165" s="174" t="s">
        <v>294</v>
      </c>
      <c r="E165" s="175"/>
      <c r="F165" s="68" t="s">
        <v>347</v>
      </c>
      <c r="G165" s="117">
        <v>40</v>
      </c>
      <c r="H165" s="67">
        <v>0</v>
      </c>
      <c r="I165" s="67">
        <v>493</v>
      </c>
      <c r="J165" s="67"/>
      <c r="K165" s="67">
        <v>0</v>
      </c>
      <c r="L165" s="67"/>
      <c r="M165" s="97">
        <f t="shared" si="41"/>
        <v>0</v>
      </c>
      <c r="N165" s="117"/>
      <c r="O165" s="117">
        <v>247</v>
      </c>
      <c r="P165" s="117">
        <v>493</v>
      </c>
      <c r="Q165" s="117">
        <v>493</v>
      </c>
      <c r="R165" s="117">
        <v>493</v>
      </c>
      <c r="S165" s="56">
        <f>N165-I165</f>
        <v>-493</v>
      </c>
      <c r="T165" s="71">
        <f>N165-I165</f>
        <v>-493</v>
      </c>
      <c r="U165" s="51"/>
    </row>
    <row r="166" spans="1:21" ht="12.75" customHeight="1">
      <c r="A166" s="173"/>
      <c r="B166" s="68"/>
      <c r="C166" s="67"/>
      <c r="D166" s="170" t="s">
        <v>329</v>
      </c>
      <c r="E166" s="171"/>
      <c r="F166" s="68"/>
      <c r="G166" s="70">
        <f aca="true" t="shared" si="48" ref="G166:L166">G99</f>
        <v>9539</v>
      </c>
      <c r="H166" s="67">
        <f t="shared" si="48"/>
        <v>10714</v>
      </c>
      <c r="I166" s="70">
        <f t="shared" si="48"/>
        <v>10525.599999999999</v>
      </c>
      <c r="J166" s="67">
        <f t="shared" si="48"/>
        <v>13321</v>
      </c>
      <c r="K166" s="70">
        <f t="shared" si="48"/>
        <v>4945</v>
      </c>
      <c r="L166" s="67">
        <f t="shared" si="48"/>
        <v>13321</v>
      </c>
      <c r="M166" s="97">
        <f t="shared" si="41"/>
        <v>126.5581059512047</v>
      </c>
      <c r="N166" s="116"/>
      <c r="O166" s="117">
        <f aca="true" t="shared" si="49" ref="O166:T166">O99</f>
        <v>3182</v>
      </c>
      <c r="P166" s="117">
        <f t="shared" si="49"/>
        <v>6544</v>
      </c>
      <c r="Q166" s="117">
        <f t="shared" si="49"/>
        <v>10016</v>
      </c>
      <c r="R166" s="117">
        <f t="shared" si="49"/>
        <v>13321</v>
      </c>
      <c r="S166" s="67">
        <f t="shared" si="49"/>
        <v>-10425.599999999999</v>
      </c>
      <c r="T166" s="67">
        <f t="shared" si="49"/>
        <v>0</v>
      </c>
      <c r="U166" s="51"/>
    </row>
    <row r="167" spans="1:21" ht="12.75" customHeight="1">
      <c r="A167" s="173"/>
      <c r="B167" s="68">
        <v>4</v>
      </c>
      <c r="C167" s="67"/>
      <c r="D167" s="169" t="s">
        <v>72</v>
      </c>
      <c r="E167" s="169"/>
      <c r="F167" s="68">
        <v>148</v>
      </c>
      <c r="G167" s="67">
        <v>160</v>
      </c>
      <c r="H167" s="67">
        <v>170</v>
      </c>
      <c r="I167" s="67">
        <v>170</v>
      </c>
      <c r="J167" s="67">
        <v>176</v>
      </c>
      <c r="K167" s="67">
        <v>171</v>
      </c>
      <c r="L167" s="67">
        <v>176</v>
      </c>
      <c r="M167" s="97">
        <f t="shared" si="41"/>
        <v>103.5294117647059</v>
      </c>
      <c r="N167" s="117"/>
      <c r="O167" s="117">
        <v>170</v>
      </c>
      <c r="P167" s="117">
        <v>170</v>
      </c>
      <c r="Q167" s="117">
        <v>170</v>
      </c>
      <c r="R167" s="117">
        <v>170</v>
      </c>
      <c r="S167" s="56"/>
      <c r="T167" s="74"/>
      <c r="U167" s="51"/>
    </row>
    <row r="168" spans="1:21" ht="12.75" customHeight="1">
      <c r="A168" s="173"/>
      <c r="B168" s="68">
        <v>5</v>
      </c>
      <c r="C168" s="67"/>
      <c r="D168" s="169" t="s">
        <v>225</v>
      </c>
      <c r="E168" s="169"/>
      <c r="F168" s="68">
        <v>149</v>
      </c>
      <c r="G168" s="67">
        <v>157</v>
      </c>
      <c r="H168" s="67">
        <v>158</v>
      </c>
      <c r="I168" s="67">
        <v>160</v>
      </c>
      <c r="J168" s="67">
        <v>165</v>
      </c>
      <c r="K168" s="67">
        <v>160</v>
      </c>
      <c r="L168" s="67">
        <v>165</v>
      </c>
      <c r="M168" s="97">
        <f t="shared" si="41"/>
        <v>103.125</v>
      </c>
      <c r="N168" s="117"/>
      <c r="O168" s="117">
        <v>157</v>
      </c>
      <c r="P168" s="117">
        <v>157</v>
      </c>
      <c r="Q168" s="117">
        <v>157</v>
      </c>
      <c r="R168" s="117">
        <v>158</v>
      </c>
      <c r="S168" s="56"/>
      <c r="T168" s="74"/>
      <c r="U168" s="51"/>
    </row>
    <row r="169" spans="1:21" ht="43.5" customHeight="1">
      <c r="A169" s="173"/>
      <c r="B169" s="67">
        <v>6</v>
      </c>
      <c r="C169" s="68" t="s">
        <v>10</v>
      </c>
      <c r="D169" s="169" t="s">
        <v>348</v>
      </c>
      <c r="E169" s="169"/>
      <c r="F169" s="68">
        <v>150</v>
      </c>
      <c r="G169" s="70">
        <f>G160/G168/12*1000</f>
        <v>5608.280254777071</v>
      </c>
      <c r="H169" s="70">
        <f>H160/H168/12*1000</f>
        <v>6355.485232067511</v>
      </c>
      <c r="I169" s="70">
        <f>I160/I168/12*1000</f>
        <v>6129.999999999999</v>
      </c>
      <c r="J169" s="70">
        <f>J160/J168/12*1000</f>
        <v>7638.383838383838</v>
      </c>
      <c r="K169" s="70">
        <f>K160/K168/5*1000</f>
        <v>7205</v>
      </c>
      <c r="L169" s="70">
        <f>L160/L168/12*1000</f>
        <v>7638.383838383838</v>
      </c>
      <c r="M169" s="97">
        <f t="shared" si="41"/>
        <v>124.60658790185708</v>
      </c>
      <c r="N169" s="116"/>
      <c r="O169" s="116"/>
      <c r="P169" s="116"/>
      <c r="Q169" s="116"/>
      <c r="R169" s="116">
        <f>R160/R168/12*1000</f>
        <v>7976.793248945147</v>
      </c>
      <c r="S169" s="70" t="e">
        <f>S160/S168/12*1000</f>
        <v>#DIV/0!</v>
      </c>
      <c r="T169" s="70"/>
      <c r="U169" s="51"/>
    </row>
    <row r="170" spans="1:21" ht="43.5" customHeight="1">
      <c r="A170" s="173"/>
      <c r="B170" s="67"/>
      <c r="C170" s="68" t="s">
        <v>11</v>
      </c>
      <c r="D170" s="169" t="s">
        <v>330</v>
      </c>
      <c r="E170" s="169"/>
      <c r="F170" s="68">
        <v>151</v>
      </c>
      <c r="G170" s="70">
        <f>((G160-G104)/G168)/12*1000</f>
        <v>5429.936305732484</v>
      </c>
      <c r="H170" s="70">
        <f>((H160-H104)/H168)/12*1000</f>
        <v>6077.004219409282</v>
      </c>
      <c r="I170" s="70">
        <f>((I160-I104)/I168)/12*1000</f>
        <v>5879.999999999999</v>
      </c>
      <c r="J170" s="70">
        <f>((J160-J104)/J168)/12*1000</f>
        <v>7420.20202020202</v>
      </c>
      <c r="K170" s="70">
        <f>((K160-K104)/K168)/5*1000</f>
        <v>7016.249999999999</v>
      </c>
      <c r="L170" s="70">
        <f>((L160-L104)/L168)/12*1000</f>
        <v>7420.20202020202</v>
      </c>
      <c r="M170" s="97">
        <f t="shared" si="41"/>
        <v>126.19391190819765</v>
      </c>
      <c r="N170" s="116"/>
      <c r="O170" s="116"/>
      <c r="P170" s="116"/>
      <c r="Q170" s="116"/>
      <c r="R170" s="116">
        <f>((R160-R104)/R168)/12*1000</f>
        <v>7748.945147679325</v>
      </c>
      <c r="S170" s="56"/>
      <c r="T170" s="74"/>
      <c r="U170" s="51"/>
    </row>
    <row r="171" spans="1:21" ht="65.25" customHeight="1">
      <c r="A171" s="173"/>
      <c r="B171" s="67"/>
      <c r="C171" s="68" t="s">
        <v>51</v>
      </c>
      <c r="D171" s="169" t="s">
        <v>349</v>
      </c>
      <c r="E171" s="169"/>
      <c r="F171" s="68">
        <v>152</v>
      </c>
      <c r="G171" s="70">
        <f>((G160-G161-G162-G164-G102-G104-G109-G165)/G168)/12*1000</f>
        <v>5390.127388535031</v>
      </c>
      <c r="H171" s="70">
        <f>((H160-H161-H162-H164-H102-H104-H109-H165)/H168)/12*1000</f>
        <v>5780.5907172995785</v>
      </c>
      <c r="I171" s="70">
        <f>((I160-I161-I162-I164-I102-I104-I109-I165)/I168)/12*1000</f>
        <v>5591.458333333333</v>
      </c>
      <c r="J171" s="70">
        <f>((J160-J161-J162-J164-J102-J104-J109-J165)/J168)/12*1000</f>
        <v>6252.070707070708</v>
      </c>
      <c r="K171" s="70">
        <f>((K160-K161-K162-K164-K102-K104-K109-K165)/K168)/5*1000</f>
        <v>5800</v>
      </c>
      <c r="L171" s="70">
        <f>((L160-L161-L162-L164-L102-L104-L109-L165)/L168)/12*1000</f>
        <v>6252.070707070708</v>
      </c>
      <c r="M171" s="97">
        <f t="shared" si="41"/>
        <v>111.81467041968554</v>
      </c>
      <c r="N171" s="116"/>
      <c r="O171" s="116"/>
      <c r="P171" s="116"/>
      <c r="Q171" s="116"/>
      <c r="R171" s="116">
        <f>((R160-R161-R162-R164-R102-R104-R109-R165)/R168)/12*1000</f>
        <v>6269.040084388186</v>
      </c>
      <c r="S171" s="56"/>
      <c r="T171" s="74"/>
      <c r="U171" s="51"/>
    </row>
    <row r="172" spans="1:21" ht="30" customHeight="1">
      <c r="A172" s="173"/>
      <c r="B172" s="68">
        <v>7</v>
      </c>
      <c r="C172" s="68" t="s">
        <v>10</v>
      </c>
      <c r="D172" s="169" t="s">
        <v>331</v>
      </c>
      <c r="E172" s="169"/>
      <c r="F172" s="68">
        <v>153</v>
      </c>
      <c r="G172" s="75">
        <f aca="true" t="shared" si="50" ref="G172:L172">(G14)/G168</f>
        <v>137.84713375796179</v>
      </c>
      <c r="H172" s="75">
        <f t="shared" si="50"/>
        <v>158.31012658227849</v>
      </c>
      <c r="I172" s="75">
        <f t="shared" si="50"/>
        <v>153.2725</v>
      </c>
      <c r="J172" s="75">
        <f t="shared" si="50"/>
        <v>151.74545454545455</v>
      </c>
      <c r="K172" s="75">
        <f t="shared" si="50"/>
        <v>61.35</v>
      </c>
      <c r="L172" s="75">
        <f t="shared" si="50"/>
        <v>151.74545454545455</v>
      </c>
      <c r="M172" s="97">
        <f t="shared" si="41"/>
        <v>99.00370552150878</v>
      </c>
      <c r="N172" s="118"/>
      <c r="O172" s="120"/>
      <c r="P172" s="120"/>
      <c r="Q172" s="120"/>
      <c r="R172" s="120">
        <f>(R14)/R168</f>
        <v>158.46835443037975</v>
      </c>
      <c r="S172" s="56"/>
      <c r="T172" s="74"/>
      <c r="U172" s="51"/>
    </row>
    <row r="173" spans="1:21" ht="44.25" customHeight="1">
      <c r="A173" s="173"/>
      <c r="B173" s="67"/>
      <c r="C173" s="68" t="s">
        <v>11</v>
      </c>
      <c r="D173" s="169" t="s">
        <v>332</v>
      </c>
      <c r="E173" s="169"/>
      <c r="F173" s="68">
        <v>154</v>
      </c>
      <c r="G173" s="75">
        <f aca="true" t="shared" si="51" ref="G173:L173">(G14-G23)/G168</f>
        <v>54.254777070063696</v>
      </c>
      <c r="H173" s="75">
        <f t="shared" si="51"/>
        <v>72.64556962025317</v>
      </c>
      <c r="I173" s="75">
        <f t="shared" si="51"/>
        <v>70.03375000000001</v>
      </c>
      <c r="J173" s="75">
        <f t="shared" si="51"/>
        <v>70.92727272727272</v>
      </c>
      <c r="K173" s="75">
        <f t="shared" si="51"/>
        <v>34.278125</v>
      </c>
      <c r="L173" s="75">
        <f t="shared" si="51"/>
        <v>70.92727272727272</v>
      </c>
      <c r="M173" s="97">
        <f t="shared" si="41"/>
        <v>101.275845898974</v>
      </c>
      <c r="N173" s="118"/>
      <c r="O173" s="120"/>
      <c r="P173" s="120"/>
      <c r="Q173" s="120"/>
      <c r="R173" s="120">
        <f>(R14-R23)/R168</f>
        <v>74.06962025316456</v>
      </c>
      <c r="S173" s="56"/>
      <c r="T173" s="74"/>
      <c r="U173" s="51"/>
    </row>
    <row r="174" spans="1:21" ht="41.25" customHeight="1" hidden="1">
      <c r="A174" s="173"/>
      <c r="B174" s="67"/>
      <c r="C174" s="68" t="s">
        <v>51</v>
      </c>
      <c r="D174" s="169" t="s">
        <v>295</v>
      </c>
      <c r="E174" s="169"/>
      <c r="F174" s="68">
        <v>158</v>
      </c>
      <c r="G174" s="67"/>
      <c r="H174" s="67"/>
      <c r="I174" s="67"/>
      <c r="J174" s="67"/>
      <c r="K174" s="67"/>
      <c r="L174" s="67"/>
      <c r="M174" s="97" t="e">
        <f t="shared" si="41"/>
        <v>#DIV/0!</v>
      </c>
      <c r="N174" s="117"/>
      <c r="O174" s="121"/>
      <c r="P174" s="121"/>
      <c r="Q174" s="121"/>
      <c r="R174" s="117"/>
      <c r="S174" s="56"/>
      <c r="T174" s="74"/>
      <c r="U174" s="51"/>
    </row>
    <row r="175" spans="1:21" ht="27.75" customHeight="1" hidden="1">
      <c r="A175" s="173"/>
      <c r="B175" s="67"/>
      <c r="C175" s="68" t="s">
        <v>137</v>
      </c>
      <c r="D175" s="169" t="s">
        <v>227</v>
      </c>
      <c r="E175" s="169"/>
      <c r="F175" s="68">
        <v>159</v>
      </c>
      <c r="G175" s="67"/>
      <c r="H175" s="67"/>
      <c r="I175" s="67"/>
      <c r="J175" s="67"/>
      <c r="K175" s="67"/>
      <c r="L175" s="67"/>
      <c r="M175" s="97" t="e">
        <f t="shared" si="41"/>
        <v>#DIV/0!</v>
      </c>
      <c r="N175" s="117"/>
      <c r="O175" s="121"/>
      <c r="P175" s="121"/>
      <c r="Q175" s="121"/>
      <c r="R175" s="117">
        <f>N175</f>
        <v>0</v>
      </c>
      <c r="S175" s="56"/>
      <c r="T175" s="74"/>
      <c r="U175" s="51"/>
    </row>
    <row r="176" spans="1:21" ht="12.75" customHeight="1" hidden="1">
      <c r="A176" s="173"/>
      <c r="B176" s="67"/>
      <c r="C176" s="67"/>
      <c r="D176" s="67"/>
      <c r="E176" s="69" t="s">
        <v>228</v>
      </c>
      <c r="F176" s="68">
        <v>160</v>
      </c>
      <c r="G176" s="67"/>
      <c r="H176" s="67"/>
      <c r="I176" s="67"/>
      <c r="J176" s="67"/>
      <c r="K176" s="67"/>
      <c r="L176" s="67"/>
      <c r="M176" s="97" t="e">
        <f t="shared" si="41"/>
        <v>#DIV/0!</v>
      </c>
      <c r="N176" s="117"/>
      <c r="O176" s="121"/>
      <c r="P176" s="121"/>
      <c r="Q176" s="121"/>
      <c r="R176" s="117">
        <f>N176</f>
        <v>0</v>
      </c>
      <c r="S176" s="56"/>
      <c r="T176" s="74"/>
      <c r="U176" s="51"/>
    </row>
    <row r="177" spans="1:21" ht="12.75" customHeight="1" hidden="1">
      <c r="A177" s="173"/>
      <c r="B177" s="67"/>
      <c r="C177" s="67"/>
      <c r="D177" s="67"/>
      <c r="E177" s="69" t="s">
        <v>229</v>
      </c>
      <c r="F177" s="68">
        <v>161</v>
      </c>
      <c r="G177" s="67"/>
      <c r="H177" s="67"/>
      <c r="I177" s="67"/>
      <c r="J177" s="67"/>
      <c r="K177" s="67"/>
      <c r="L177" s="67"/>
      <c r="M177" s="97" t="e">
        <f t="shared" si="41"/>
        <v>#DIV/0!</v>
      </c>
      <c r="N177" s="117"/>
      <c r="O177" s="121"/>
      <c r="P177" s="121"/>
      <c r="Q177" s="121"/>
      <c r="R177" s="117">
        <f>N177</f>
        <v>0</v>
      </c>
      <c r="S177" s="56"/>
      <c r="T177" s="74"/>
      <c r="U177" s="51"/>
    </row>
    <row r="178" spans="1:21" ht="12.75" customHeight="1" hidden="1">
      <c r="A178" s="173"/>
      <c r="B178" s="67"/>
      <c r="C178" s="67"/>
      <c r="D178" s="67"/>
      <c r="E178" s="69" t="s">
        <v>230</v>
      </c>
      <c r="F178" s="68">
        <v>162</v>
      </c>
      <c r="G178" s="67"/>
      <c r="H178" s="67"/>
      <c r="I178" s="67"/>
      <c r="J178" s="67"/>
      <c r="K178" s="67"/>
      <c r="L178" s="67"/>
      <c r="M178" s="97" t="e">
        <f t="shared" si="41"/>
        <v>#DIV/0!</v>
      </c>
      <c r="N178" s="117"/>
      <c r="O178" s="121"/>
      <c r="P178" s="121"/>
      <c r="Q178" s="121"/>
      <c r="R178" s="117">
        <f>N178</f>
        <v>0</v>
      </c>
      <c r="S178" s="56"/>
      <c r="T178" s="74"/>
      <c r="U178" s="51"/>
    </row>
    <row r="179" spans="1:21" ht="25.5" customHeight="1" hidden="1">
      <c r="A179" s="173"/>
      <c r="B179" s="67"/>
      <c r="C179" s="67"/>
      <c r="D179" s="67"/>
      <c r="E179" s="69" t="s">
        <v>231</v>
      </c>
      <c r="F179" s="68">
        <v>163</v>
      </c>
      <c r="G179" s="67"/>
      <c r="H179" s="67"/>
      <c r="I179" s="67"/>
      <c r="J179" s="67"/>
      <c r="K179" s="67"/>
      <c r="L179" s="67"/>
      <c r="M179" s="97" t="e">
        <f t="shared" si="41"/>
        <v>#DIV/0!</v>
      </c>
      <c r="N179" s="117"/>
      <c r="O179" s="121"/>
      <c r="P179" s="121"/>
      <c r="Q179" s="121"/>
      <c r="R179" s="117">
        <f>N179</f>
        <v>0</v>
      </c>
      <c r="S179" s="56"/>
      <c r="T179" s="74"/>
      <c r="U179" s="51"/>
    </row>
    <row r="180" spans="1:21" ht="42.75" customHeight="1">
      <c r="A180" s="173"/>
      <c r="B180" s="67"/>
      <c r="C180" s="67" t="s">
        <v>51</v>
      </c>
      <c r="D180" s="169" t="s">
        <v>333</v>
      </c>
      <c r="E180" s="169"/>
      <c r="F180" s="68">
        <v>155</v>
      </c>
      <c r="G180" s="67">
        <f aca="true" t="shared" si="52" ref="G180:L180">G14/G168</f>
        <v>137.84713375796179</v>
      </c>
      <c r="H180" s="67">
        <f t="shared" si="52"/>
        <v>158.31012658227849</v>
      </c>
      <c r="I180" s="67">
        <f t="shared" si="52"/>
        <v>153.2725</v>
      </c>
      <c r="J180" s="67">
        <f t="shared" si="52"/>
        <v>151.74545454545455</v>
      </c>
      <c r="K180" s="67">
        <f t="shared" si="52"/>
        <v>61.35</v>
      </c>
      <c r="L180" s="67">
        <f t="shared" si="52"/>
        <v>151.74545454545455</v>
      </c>
      <c r="M180" s="97">
        <f t="shared" si="41"/>
        <v>99.00370552150878</v>
      </c>
      <c r="N180" s="117"/>
      <c r="O180" s="121"/>
      <c r="P180" s="121"/>
      <c r="Q180" s="121"/>
      <c r="R180" s="121">
        <f>R14/R168</f>
        <v>158.46835443037975</v>
      </c>
      <c r="S180" s="56"/>
      <c r="T180" s="74"/>
      <c r="U180" s="51"/>
    </row>
    <row r="181" spans="1:21" ht="12.75" customHeight="1">
      <c r="A181" s="173"/>
      <c r="B181" s="68">
        <v>8</v>
      </c>
      <c r="C181" s="67"/>
      <c r="D181" s="169" t="s">
        <v>77</v>
      </c>
      <c r="E181" s="169"/>
      <c r="F181" s="68">
        <v>161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v>0</v>
      </c>
      <c r="M181" s="67"/>
      <c r="N181" s="117"/>
      <c r="O181" s="117">
        <v>0</v>
      </c>
      <c r="P181" s="117">
        <v>0</v>
      </c>
      <c r="Q181" s="117">
        <v>0</v>
      </c>
      <c r="R181" s="117">
        <f aca="true" t="shared" si="53" ref="R181:R189">N181</f>
        <v>0</v>
      </c>
      <c r="S181" s="56"/>
      <c r="T181" s="74"/>
      <c r="U181" s="51"/>
    </row>
    <row r="182" spans="1:21" ht="12.75" customHeight="1">
      <c r="A182" s="173"/>
      <c r="B182" s="68">
        <v>9</v>
      </c>
      <c r="C182" s="67"/>
      <c r="D182" s="169" t="s">
        <v>232</v>
      </c>
      <c r="E182" s="169"/>
      <c r="F182" s="68">
        <v>162</v>
      </c>
      <c r="G182" s="70">
        <f>SUM(G183:G187)</f>
        <v>153.022</v>
      </c>
      <c r="H182" s="67">
        <f>SUM(H183:H187)</f>
        <v>165</v>
      </c>
      <c r="I182" s="70">
        <f>SUM(I183:I187)</f>
        <v>153.022</v>
      </c>
      <c r="J182" s="70">
        <v>165</v>
      </c>
      <c r="K182" s="67">
        <f>SUM(K183:K187)</f>
        <v>0</v>
      </c>
      <c r="L182" s="70">
        <v>165</v>
      </c>
      <c r="M182" s="70"/>
      <c r="N182" s="117"/>
      <c r="O182" s="117">
        <f>SUM(O183:O187)</f>
        <v>163</v>
      </c>
      <c r="P182" s="117">
        <f>SUM(P183:P187)</f>
        <v>165</v>
      </c>
      <c r="Q182" s="117">
        <f>SUM(Q183:Q187)</f>
        <v>165</v>
      </c>
      <c r="R182" s="117">
        <f>L182</f>
        <v>165</v>
      </c>
      <c r="S182" s="56"/>
      <c r="T182" s="74"/>
      <c r="U182" s="51"/>
    </row>
    <row r="183" spans="1:21" ht="25.5">
      <c r="A183" s="173"/>
      <c r="B183" s="67"/>
      <c r="C183" s="67"/>
      <c r="D183" s="67"/>
      <c r="E183" s="69" t="s">
        <v>233</v>
      </c>
      <c r="F183" s="68">
        <v>163</v>
      </c>
      <c r="G183" s="70">
        <v>4.65</v>
      </c>
      <c r="H183" s="67">
        <v>5</v>
      </c>
      <c r="I183" s="70">
        <v>4.65</v>
      </c>
      <c r="J183" s="67">
        <v>5</v>
      </c>
      <c r="K183" s="70"/>
      <c r="L183" s="67">
        <v>5</v>
      </c>
      <c r="M183" s="70"/>
      <c r="N183" s="117"/>
      <c r="O183" s="117">
        <v>3</v>
      </c>
      <c r="P183" s="117">
        <v>5</v>
      </c>
      <c r="Q183" s="117">
        <v>5</v>
      </c>
      <c r="R183" s="116">
        <f>L183</f>
        <v>5</v>
      </c>
      <c r="S183" s="56"/>
      <c r="T183" s="74"/>
      <c r="U183" s="51"/>
    </row>
    <row r="184" spans="1:21" ht="12.75">
      <c r="A184" s="173"/>
      <c r="B184" s="67"/>
      <c r="C184" s="67"/>
      <c r="D184" s="67"/>
      <c r="E184" s="69" t="s">
        <v>234</v>
      </c>
      <c r="F184" s="68">
        <v>164</v>
      </c>
      <c r="G184" s="70">
        <v>38.738</v>
      </c>
      <c r="H184" s="67">
        <v>150</v>
      </c>
      <c r="I184" s="70">
        <v>38.738</v>
      </c>
      <c r="J184" s="70">
        <v>150</v>
      </c>
      <c r="K184" s="70"/>
      <c r="L184" s="70">
        <v>150</v>
      </c>
      <c r="M184" s="70"/>
      <c r="N184" s="117"/>
      <c r="O184" s="117">
        <v>150</v>
      </c>
      <c r="P184" s="117">
        <v>150</v>
      </c>
      <c r="Q184" s="117">
        <v>150</v>
      </c>
      <c r="R184" s="116">
        <f>L184</f>
        <v>150</v>
      </c>
      <c r="S184" s="56"/>
      <c r="T184" s="74"/>
      <c r="U184" s="51"/>
    </row>
    <row r="185" spans="1:21" ht="12.75">
      <c r="A185" s="173"/>
      <c r="B185" s="67"/>
      <c r="C185" s="67"/>
      <c r="D185" s="67"/>
      <c r="E185" s="69" t="s">
        <v>235</v>
      </c>
      <c r="F185" s="68">
        <v>165</v>
      </c>
      <c r="G185" s="70">
        <v>109.634</v>
      </c>
      <c r="H185" s="67">
        <v>10</v>
      </c>
      <c r="I185" s="70">
        <v>109.634</v>
      </c>
      <c r="J185" s="70">
        <v>10</v>
      </c>
      <c r="K185" s="70"/>
      <c r="L185" s="70">
        <v>10</v>
      </c>
      <c r="M185" s="70"/>
      <c r="N185" s="117"/>
      <c r="O185" s="117">
        <v>10</v>
      </c>
      <c r="P185" s="117">
        <v>10</v>
      </c>
      <c r="Q185" s="117">
        <v>10</v>
      </c>
      <c r="R185" s="116">
        <f>L185</f>
        <v>10</v>
      </c>
      <c r="S185" s="56"/>
      <c r="T185" s="74"/>
      <c r="U185" s="51"/>
    </row>
    <row r="186" spans="1:21" ht="12.75">
      <c r="A186" s="173"/>
      <c r="B186" s="67"/>
      <c r="C186" s="67"/>
      <c r="D186" s="67"/>
      <c r="E186" s="69" t="s">
        <v>236</v>
      </c>
      <c r="F186" s="68">
        <v>166</v>
      </c>
      <c r="G186" s="67"/>
      <c r="H186" s="67"/>
      <c r="I186" s="67"/>
      <c r="J186" s="67"/>
      <c r="K186" s="67"/>
      <c r="L186" s="67"/>
      <c r="M186" s="67"/>
      <c r="N186" s="117"/>
      <c r="O186" s="117"/>
      <c r="P186" s="117"/>
      <c r="Q186" s="117"/>
      <c r="R186" s="117">
        <f t="shared" si="53"/>
        <v>0</v>
      </c>
      <c r="S186" s="56"/>
      <c r="T186" s="74"/>
      <c r="U186" s="51"/>
    </row>
    <row r="187" spans="1:21" ht="12.75">
      <c r="A187" s="173"/>
      <c r="B187" s="67"/>
      <c r="C187" s="67"/>
      <c r="D187" s="67"/>
      <c r="E187" s="69" t="s">
        <v>237</v>
      </c>
      <c r="F187" s="68">
        <v>167</v>
      </c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>
        <f t="shared" si="53"/>
        <v>0</v>
      </c>
      <c r="S187" s="56"/>
      <c r="T187" s="74"/>
      <c r="U187" s="51"/>
    </row>
    <row r="188" spans="1:21" ht="26.25" customHeight="1">
      <c r="A188" s="173"/>
      <c r="B188" s="68">
        <v>10</v>
      </c>
      <c r="C188" s="67"/>
      <c r="D188" s="169" t="s">
        <v>238</v>
      </c>
      <c r="E188" s="169"/>
      <c r="F188" s="68">
        <v>168</v>
      </c>
      <c r="G188" s="67">
        <v>0</v>
      </c>
      <c r="H188" s="67">
        <v>0</v>
      </c>
      <c r="I188" s="67">
        <v>0</v>
      </c>
      <c r="J188" s="67">
        <v>0</v>
      </c>
      <c r="K188" s="67"/>
      <c r="L188" s="67">
        <v>0</v>
      </c>
      <c r="M188" s="67"/>
      <c r="N188" s="67"/>
      <c r="O188" s="67">
        <v>0</v>
      </c>
      <c r="P188" s="67">
        <v>0</v>
      </c>
      <c r="Q188" s="67">
        <v>0</v>
      </c>
      <c r="R188" s="67">
        <f t="shared" si="53"/>
        <v>0</v>
      </c>
      <c r="S188" s="56"/>
      <c r="T188" s="74"/>
      <c r="U188" s="51"/>
    </row>
    <row r="189" spans="1:21" ht="26.25" customHeight="1">
      <c r="A189" s="81"/>
      <c r="B189" s="68">
        <v>11</v>
      </c>
      <c r="C189" s="67"/>
      <c r="D189" s="169" t="s">
        <v>334</v>
      </c>
      <c r="E189" s="169"/>
      <c r="F189" s="68">
        <v>169</v>
      </c>
      <c r="G189" s="67">
        <v>0</v>
      </c>
      <c r="H189" s="67">
        <v>0</v>
      </c>
      <c r="I189" s="67">
        <v>0</v>
      </c>
      <c r="J189" s="67">
        <v>0</v>
      </c>
      <c r="K189" s="67"/>
      <c r="L189" s="67">
        <v>0</v>
      </c>
      <c r="M189" s="67"/>
      <c r="N189" s="67"/>
      <c r="O189" s="67">
        <v>0</v>
      </c>
      <c r="P189" s="67">
        <v>0</v>
      </c>
      <c r="Q189" s="67">
        <v>0</v>
      </c>
      <c r="R189" s="67">
        <f t="shared" si="53"/>
        <v>0</v>
      </c>
      <c r="S189" s="56"/>
      <c r="T189" s="74"/>
      <c r="U189" s="49"/>
    </row>
    <row r="190" spans="1:21" ht="14.25" customHeight="1">
      <c r="A190" s="81"/>
      <c r="B190" s="67"/>
      <c r="C190" s="67"/>
      <c r="D190" s="67"/>
      <c r="E190" s="69" t="s">
        <v>335</v>
      </c>
      <c r="F190" s="68">
        <v>170</v>
      </c>
      <c r="G190" s="70"/>
      <c r="H190" s="67"/>
      <c r="I190" s="70"/>
      <c r="J190" s="67"/>
      <c r="K190" s="70"/>
      <c r="L190" s="67"/>
      <c r="M190" s="70"/>
      <c r="N190" s="67"/>
      <c r="O190" s="67"/>
      <c r="P190" s="67"/>
      <c r="Q190" s="67"/>
      <c r="R190" s="67"/>
      <c r="S190" s="56"/>
      <c r="T190" s="74"/>
      <c r="U190" s="49"/>
    </row>
    <row r="191" spans="1:21" ht="15.75" customHeight="1">
      <c r="A191" s="81"/>
      <c r="B191" s="67"/>
      <c r="C191" s="67"/>
      <c r="D191" s="67"/>
      <c r="E191" s="69" t="s">
        <v>336</v>
      </c>
      <c r="F191" s="68">
        <v>171</v>
      </c>
      <c r="G191" s="70"/>
      <c r="H191" s="67"/>
      <c r="I191" s="70"/>
      <c r="J191" s="67"/>
      <c r="K191" s="70"/>
      <c r="L191" s="67"/>
      <c r="M191" s="70"/>
      <c r="N191" s="67"/>
      <c r="O191" s="67"/>
      <c r="P191" s="67"/>
      <c r="Q191" s="67"/>
      <c r="R191" s="67"/>
      <c r="S191" s="56"/>
      <c r="T191" s="74"/>
      <c r="U191" s="49"/>
    </row>
    <row r="192" spans="1:20" ht="21" customHeight="1">
      <c r="A192" s="4" t="s">
        <v>296</v>
      </c>
      <c r="B192" s="81"/>
      <c r="C192" s="82"/>
      <c r="D192" s="83"/>
      <c r="E192" s="83"/>
      <c r="F192" s="81"/>
      <c r="G192" s="82"/>
      <c r="H192" s="82"/>
      <c r="I192" s="82"/>
      <c r="J192" s="82"/>
      <c r="K192" s="82"/>
      <c r="L192" s="124"/>
      <c r="M192" s="82"/>
      <c r="N192" s="86"/>
      <c r="O192" s="82"/>
      <c r="P192" s="82"/>
      <c r="Q192" s="82"/>
      <c r="R192" s="82"/>
      <c r="S192" s="49"/>
      <c r="T192" s="55"/>
    </row>
    <row r="193" spans="1:20" ht="12.75">
      <c r="A193" s="4" t="s">
        <v>297</v>
      </c>
      <c r="B193" s="81"/>
      <c r="C193" s="82"/>
      <c r="D193" s="83"/>
      <c r="E193" s="83"/>
      <c r="F193" s="81"/>
      <c r="G193" s="82"/>
      <c r="H193" s="82"/>
      <c r="I193" s="82"/>
      <c r="J193" s="82"/>
      <c r="K193" s="82"/>
      <c r="L193" s="124"/>
      <c r="M193" s="82"/>
      <c r="N193" s="86"/>
      <c r="O193" s="82"/>
      <c r="P193" s="82"/>
      <c r="Q193" s="82"/>
      <c r="R193" s="82"/>
      <c r="S193" s="49"/>
      <c r="T193" s="55"/>
    </row>
    <row r="194" spans="2:20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25"/>
      <c r="M194" s="15"/>
      <c r="N194" s="78"/>
      <c r="O194" s="15"/>
      <c r="P194" s="15"/>
      <c r="Q194" s="15"/>
      <c r="R194" s="15"/>
      <c r="T194" s="55"/>
    </row>
    <row r="195" spans="2:20" s="16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26"/>
      <c r="M195" s="1"/>
      <c r="N195" s="79"/>
      <c r="O195" s="1"/>
      <c r="P195" s="1"/>
      <c r="Q195" s="1"/>
      <c r="R195" s="1"/>
      <c r="S195" s="1"/>
      <c r="T195" s="53"/>
    </row>
    <row r="196" spans="2:20" ht="12.75">
      <c r="B196" s="16"/>
      <c r="C196" s="176" t="str">
        <f>ANEXA1!B76</f>
        <v>DIRECTOR GENERAL</v>
      </c>
      <c r="D196" s="176"/>
      <c r="E196" s="176"/>
      <c r="F196" s="176"/>
      <c r="G196" s="16"/>
      <c r="H196" s="16"/>
      <c r="I196" s="176" t="str">
        <f>ANEXA1!H76</f>
        <v>DIRECTOR ECONOMIC</v>
      </c>
      <c r="J196" s="176"/>
      <c r="K196" s="176"/>
      <c r="L196" s="176"/>
      <c r="M196" s="176"/>
      <c r="N196" s="176"/>
      <c r="O196" s="176"/>
      <c r="P196" s="176"/>
      <c r="Q196" s="176"/>
      <c r="R196" s="176"/>
      <c r="S196" s="16"/>
      <c r="T196" s="54"/>
    </row>
    <row r="197" spans="2:20" ht="12.75">
      <c r="B197" s="16"/>
      <c r="C197" s="16" t="str">
        <f>ANEXA1!B77</f>
        <v>BUJOR IONUT ANTONIO</v>
      </c>
      <c r="D197" s="16"/>
      <c r="E197" s="16"/>
      <c r="F197" s="16"/>
      <c r="G197" s="16"/>
      <c r="H197" s="16"/>
      <c r="I197" s="16" t="str">
        <f>ANEXA1!H77</f>
        <v>FABIAN DANA IOANA</v>
      </c>
      <c r="J197" s="16"/>
      <c r="K197" s="16"/>
      <c r="L197" s="127"/>
      <c r="M197" s="16"/>
      <c r="N197" s="87"/>
      <c r="O197" s="16"/>
      <c r="P197" s="16"/>
      <c r="Q197" s="16"/>
      <c r="R197" s="16"/>
      <c r="S197" s="16"/>
      <c r="T197" s="54"/>
    </row>
    <row r="200" ht="12.75">
      <c r="I200" s="1" t="str">
        <f>ANEXA1!H80</f>
        <v>VIZAT CFG</v>
      </c>
    </row>
    <row r="201" ht="12.75">
      <c r="I201" s="1" t="str">
        <f>ANEXA1!H81</f>
        <v>Iojiban Doina</v>
      </c>
    </row>
  </sheetData>
  <sheetProtection selectLockedCells="1" selectUnlockedCells="1"/>
  <mergeCells count="130">
    <mergeCell ref="D157:E157"/>
    <mergeCell ref="D159:E159"/>
    <mergeCell ref="D167:E167"/>
    <mergeCell ref="D168:E168"/>
    <mergeCell ref="D124:E124"/>
    <mergeCell ref="C125:E125"/>
    <mergeCell ref="D126:E126"/>
    <mergeCell ref="D163:E163"/>
    <mergeCell ref="D170:E170"/>
    <mergeCell ref="D146:E146"/>
    <mergeCell ref="D149:E149"/>
    <mergeCell ref="D155:E155"/>
    <mergeCell ref="D130:E130"/>
    <mergeCell ref="D164:E164"/>
    <mergeCell ref="D165:E165"/>
    <mergeCell ref="D166:E166"/>
    <mergeCell ref="D162:E162"/>
    <mergeCell ref="D169:E169"/>
    <mergeCell ref="I196:R196"/>
    <mergeCell ref="D171:E171"/>
    <mergeCell ref="D181:E181"/>
    <mergeCell ref="D127:E127"/>
    <mergeCell ref="D128:E128"/>
    <mergeCell ref="C196:F196"/>
    <mergeCell ref="D156:E156"/>
    <mergeCell ref="D160:E160"/>
    <mergeCell ref="D153:E153"/>
    <mergeCell ref="D154:E154"/>
    <mergeCell ref="D189:E189"/>
    <mergeCell ref="A155:A188"/>
    <mergeCell ref="D174:E174"/>
    <mergeCell ref="D172:E172"/>
    <mergeCell ref="D182:E182"/>
    <mergeCell ref="D188:E188"/>
    <mergeCell ref="D175:E175"/>
    <mergeCell ref="D173:E173"/>
    <mergeCell ref="D180:E180"/>
    <mergeCell ref="D161:E161"/>
    <mergeCell ref="D112:E112"/>
    <mergeCell ref="D113:E113"/>
    <mergeCell ref="D131:E131"/>
    <mergeCell ref="D150:E150"/>
    <mergeCell ref="D122:E122"/>
    <mergeCell ref="D123:E123"/>
    <mergeCell ref="D119:E119"/>
    <mergeCell ref="D114:E114"/>
    <mergeCell ref="D103:E103"/>
    <mergeCell ref="D104:E104"/>
    <mergeCell ref="D107:E107"/>
    <mergeCell ref="D108:E108"/>
    <mergeCell ref="D110:E110"/>
    <mergeCell ref="D111:E111"/>
    <mergeCell ref="D99:E99"/>
    <mergeCell ref="D100:E100"/>
    <mergeCell ref="D101:E101"/>
    <mergeCell ref="D102:E102"/>
    <mergeCell ref="A41:A149"/>
    <mergeCell ref="D132:E132"/>
    <mergeCell ref="D133:E133"/>
    <mergeCell ref="D142:E142"/>
    <mergeCell ref="D143:E143"/>
    <mergeCell ref="D129:E129"/>
    <mergeCell ref="D91:E91"/>
    <mergeCell ref="D92:E92"/>
    <mergeCell ref="D115:E115"/>
    <mergeCell ref="D93:E93"/>
    <mergeCell ref="D94:E94"/>
    <mergeCell ref="D95:E95"/>
    <mergeCell ref="D96:E96"/>
    <mergeCell ref="D109:E109"/>
    <mergeCell ref="C97:E97"/>
    <mergeCell ref="D98:E98"/>
    <mergeCell ref="D74:E74"/>
    <mergeCell ref="D75:E75"/>
    <mergeCell ref="D76:E76"/>
    <mergeCell ref="D77:E77"/>
    <mergeCell ref="D78:E78"/>
    <mergeCell ref="D116:E116"/>
    <mergeCell ref="D79:E79"/>
    <mergeCell ref="D80:E80"/>
    <mergeCell ref="D89:E89"/>
    <mergeCell ref="C90:E90"/>
    <mergeCell ref="D57:E57"/>
    <mergeCell ref="D58:E58"/>
    <mergeCell ref="D59:E59"/>
    <mergeCell ref="D61:E61"/>
    <mergeCell ref="D68:E68"/>
    <mergeCell ref="D73:E73"/>
    <mergeCell ref="D49:E49"/>
    <mergeCell ref="D50:E50"/>
    <mergeCell ref="D51:E51"/>
    <mergeCell ref="D52:E52"/>
    <mergeCell ref="D53:E53"/>
    <mergeCell ref="D56:E56"/>
    <mergeCell ref="D38:E38"/>
    <mergeCell ref="D39:E39"/>
    <mergeCell ref="D40:E40"/>
    <mergeCell ref="D41:E41"/>
    <mergeCell ref="D158:E158"/>
    <mergeCell ref="D42:E42"/>
    <mergeCell ref="D43:E43"/>
    <mergeCell ref="D44:E44"/>
    <mergeCell ref="D45:E45"/>
    <mergeCell ref="D48:E48"/>
    <mergeCell ref="D25:E25"/>
    <mergeCell ref="D26:E26"/>
    <mergeCell ref="D34:E34"/>
    <mergeCell ref="D35:E35"/>
    <mergeCell ref="D36:E36"/>
    <mergeCell ref="D37:E37"/>
    <mergeCell ref="O10:R10"/>
    <mergeCell ref="I10:I11"/>
    <mergeCell ref="N9:R9"/>
    <mergeCell ref="D13:E13"/>
    <mergeCell ref="A14:A39"/>
    <mergeCell ref="D14:E14"/>
    <mergeCell ref="D15:E15"/>
    <mergeCell ref="D20:E20"/>
    <mergeCell ref="D21:E21"/>
    <mergeCell ref="D24:E24"/>
    <mergeCell ref="J9:K9"/>
    <mergeCell ref="K10:K11"/>
    <mergeCell ref="T9:T11"/>
    <mergeCell ref="G7:H7"/>
    <mergeCell ref="A6:R6"/>
    <mergeCell ref="A9:C11"/>
    <mergeCell ref="D9:E11"/>
    <mergeCell ref="F9:F11"/>
    <mergeCell ref="G9:G11"/>
    <mergeCell ref="H9:I9"/>
  </mergeCells>
  <printOptions/>
  <pageMargins left="0.3937007874015748" right="0.1968503937007874" top="1.062992125984252" bottom="0.6692913385826772" header="0.7874015748031497" footer="0.3937007874015748"/>
  <pageSetup horizontalDpi="600" verticalDpi="600" orientation="landscape" paperSize="9" scale="85" r:id="rId3"/>
  <headerFooter scaleWithDoc="0">
    <oddHeader>&amp;C&amp;"Times New Roman,Regular"&amp;12&amp;A</oddHeader>
    <oddFooter>&amp;C&amp;"Times New Roman,Regular"&amp;12Page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94" zoomScaleNormal="94" zoomScalePageLayoutView="0" workbookViewId="0" topLeftCell="A1">
      <selection activeCell="I1" sqref="I1"/>
    </sheetView>
  </sheetViews>
  <sheetFormatPr defaultColWidth="11.57421875" defaultRowHeight="12.75"/>
  <cols>
    <col min="1" max="1" width="5.8515625" style="0" customWidth="1"/>
    <col min="2" max="2" width="29.8515625" style="0" customWidth="1"/>
    <col min="3" max="3" width="8.421875" style="0" customWidth="1"/>
    <col min="4" max="5" width="9.00390625" style="0" customWidth="1"/>
    <col min="6" max="6" width="8.421875" style="0" customWidth="1"/>
    <col min="7" max="10" width="9.00390625" style="0" customWidth="1"/>
  </cols>
  <sheetData>
    <row r="1" spans="1:10" ht="12.75" customHeight="1">
      <c r="A1" s="2"/>
      <c r="B1" s="2"/>
      <c r="C1" s="2"/>
      <c r="D1" s="3"/>
      <c r="E1" s="3"/>
      <c r="F1" s="3"/>
      <c r="G1" s="153" t="s">
        <v>239</v>
      </c>
      <c r="H1" s="153"/>
      <c r="I1" s="3" t="s">
        <v>449</v>
      </c>
      <c r="J1" s="3"/>
    </row>
    <row r="2" spans="1:15" ht="12.75" customHeight="1">
      <c r="A2" s="4" t="s">
        <v>272</v>
      </c>
      <c r="B2" s="5"/>
      <c r="C2" s="5"/>
      <c r="D2" s="6"/>
      <c r="E2" s="6"/>
      <c r="F2" s="6"/>
      <c r="G2" s="6"/>
      <c r="H2" s="6"/>
      <c r="I2" s="6"/>
      <c r="J2" s="6"/>
      <c r="K2" s="3"/>
      <c r="L2" s="3"/>
      <c r="M2" s="3"/>
      <c r="N2" s="3"/>
      <c r="O2" s="18"/>
    </row>
    <row r="3" spans="1:15" ht="12.75" customHeight="1">
      <c r="A3" s="4" t="s">
        <v>273</v>
      </c>
      <c r="B3" s="5"/>
      <c r="C3" s="5"/>
      <c r="D3" s="6"/>
      <c r="E3" s="6"/>
      <c r="F3" s="6"/>
      <c r="G3" s="6"/>
      <c r="H3" s="6"/>
      <c r="I3" s="6"/>
      <c r="J3" s="6"/>
      <c r="K3" s="3"/>
      <c r="L3" s="3"/>
      <c r="M3" s="3"/>
      <c r="N3" s="3"/>
      <c r="O3" s="18"/>
    </row>
    <row r="4" spans="1:15" ht="12.75" customHeight="1">
      <c r="A4" s="4" t="s">
        <v>274</v>
      </c>
      <c r="B4" s="5"/>
      <c r="C4" s="5"/>
      <c r="D4" s="6"/>
      <c r="E4" s="6"/>
      <c r="F4" s="6"/>
      <c r="G4" s="6"/>
      <c r="H4" s="6"/>
      <c r="I4" s="6"/>
      <c r="J4" s="6"/>
      <c r="K4" s="3"/>
      <c r="L4" s="3"/>
      <c r="M4" s="3"/>
      <c r="N4" s="3"/>
      <c r="O4" s="18"/>
    </row>
    <row r="5" spans="1:15" ht="12.75" customHeight="1">
      <c r="A5" s="4" t="s">
        <v>275</v>
      </c>
      <c r="B5" s="5"/>
      <c r="C5" s="5"/>
      <c r="D5" s="6"/>
      <c r="E5" s="6"/>
      <c r="F5" s="6"/>
      <c r="G5" s="6"/>
      <c r="H5" s="6"/>
      <c r="I5" s="6"/>
      <c r="J5" s="6"/>
      <c r="K5" s="3"/>
      <c r="L5" s="3"/>
      <c r="M5" s="3"/>
      <c r="N5" s="3"/>
      <c r="O5" s="18"/>
    </row>
    <row r="6" spans="1:15" ht="12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3"/>
      <c r="L6" s="3"/>
      <c r="M6" s="3"/>
      <c r="N6" s="3"/>
      <c r="O6" s="18"/>
    </row>
    <row r="7" spans="1:15" ht="12.75" customHeight="1">
      <c r="A7" s="154" t="s">
        <v>240</v>
      </c>
      <c r="B7" s="154"/>
      <c r="C7" s="154"/>
      <c r="D7" s="154"/>
      <c r="E7" s="154"/>
      <c r="F7" s="154"/>
      <c r="G7" s="154"/>
      <c r="H7" s="154"/>
      <c r="I7" s="95"/>
      <c r="J7" s="95"/>
      <c r="K7" s="3"/>
      <c r="L7" s="3"/>
      <c r="M7" s="3"/>
      <c r="N7" s="3"/>
      <c r="O7" s="2"/>
    </row>
    <row r="8" spans="1:15" ht="12.75" customHeight="1">
      <c r="A8" s="17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</row>
    <row r="9" spans="1:15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</row>
    <row r="10" spans="1:10" ht="12.75" customHeight="1">
      <c r="A10" s="2"/>
      <c r="B10" s="2"/>
      <c r="C10" s="2"/>
      <c r="D10" s="3"/>
      <c r="E10" s="3"/>
      <c r="F10" s="3"/>
      <c r="G10" s="3"/>
      <c r="H10" s="9" t="s">
        <v>1</v>
      </c>
      <c r="I10" s="9"/>
      <c r="J10" s="9"/>
    </row>
    <row r="11" spans="1:10" ht="40.5" customHeight="1">
      <c r="A11" s="156" t="s">
        <v>241</v>
      </c>
      <c r="B11" s="156" t="s">
        <v>242</v>
      </c>
      <c r="C11" s="156" t="s">
        <v>441</v>
      </c>
      <c r="D11" s="156"/>
      <c r="E11" s="156" t="s">
        <v>281</v>
      </c>
      <c r="F11" s="156" t="s">
        <v>442</v>
      </c>
      <c r="G11" s="156"/>
      <c r="H11" s="156" t="s">
        <v>280</v>
      </c>
      <c r="I11" s="3"/>
      <c r="J11" s="3"/>
    </row>
    <row r="12" spans="1:11" ht="22.5" customHeight="1">
      <c r="A12" s="156"/>
      <c r="B12" s="156"/>
      <c r="C12" s="11" t="s">
        <v>79</v>
      </c>
      <c r="D12" s="11" t="s">
        <v>243</v>
      </c>
      <c r="E12" s="156"/>
      <c r="F12" s="11" t="s">
        <v>79</v>
      </c>
      <c r="G12" s="11" t="s">
        <v>243</v>
      </c>
      <c r="H12" s="156"/>
      <c r="I12" s="3"/>
      <c r="J12" s="3"/>
      <c r="K12" s="19"/>
    </row>
    <row r="13" spans="1:10" ht="12.75">
      <c r="A13" s="11">
        <v>0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3"/>
      <c r="J13" s="3"/>
    </row>
    <row r="14" spans="1:13" ht="25.5">
      <c r="A14" s="12" t="s">
        <v>8</v>
      </c>
      <c r="B14" s="14" t="s">
        <v>244</v>
      </c>
      <c r="C14" s="134">
        <f>C15+C16+C17</f>
        <v>9236</v>
      </c>
      <c r="D14" s="134">
        <f>D15+D16+D17</f>
        <v>8534</v>
      </c>
      <c r="E14" s="137">
        <f>D14/C14*100</f>
        <v>92.39930705933304</v>
      </c>
      <c r="F14" s="134">
        <f>F15+F16+F17</f>
        <v>11579</v>
      </c>
      <c r="G14" s="134">
        <f>G15+G16+G17</f>
        <v>11275</v>
      </c>
      <c r="H14" s="22">
        <f>G14/F14*100</f>
        <v>97.37455738837551</v>
      </c>
      <c r="I14" s="141"/>
      <c r="J14" s="142"/>
      <c r="K14" s="143"/>
      <c r="L14" s="143"/>
      <c r="M14" s="143"/>
    </row>
    <row r="15" spans="1:13" ht="12.75">
      <c r="A15" s="12">
        <v>1</v>
      </c>
      <c r="B15" s="14" t="s">
        <v>245</v>
      </c>
      <c r="C15" s="134">
        <v>9221</v>
      </c>
      <c r="D15" s="134">
        <v>8518</v>
      </c>
      <c r="E15" s="137">
        <f>D15/C15*100</f>
        <v>92.37609803708925</v>
      </c>
      <c r="F15" s="134">
        <v>11529</v>
      </c>
      <c r="G15" s="134">
        <v>11248</v>
      </c>
      <c r="H15" s="22">
        <f>G15/F15*100</f>
        <v>97.56266805447133</v>
      </c>
      <c r="I15" s="141"/>
      <c r="J15" s="144"/>
      <c r="K15" s="143"/>
      <c r="L15" s="143"/>
      <c r="M15" s="143"/>
    </row>
    <row r="16" spans="1:10" ht="12.75">
      <c r="A16" s="12">
        <v>2</v>
      </c>
      <c r="B16" s="14" t="s">
        <v>12</v>
      </c>
      <c r="C16" s="13">
        <v>15</v>
      </c>
      <c r="D16" s="13">
        <v>16</v>
      </c>
      <c r="E16" s="22">
        <f>D16/C16*100</f>
        <v>106.66666666666667</v>
      </c>
      <c r="F16" s="13">
        <v>50</v>
      </c>
      <c r="G16" s="13">
        <v>27</v>
      </c>
      <c r="H16" s="22">
        <f>G16/F16*100</f>
        <v>54</v>
      </c>
      <c r="I16" s="141"/>
      <c r="J16" s="141"/>
    </row>
    <row r="17" spans="1:10" ht="12.75">
      <c r="A17" s="12">
        <v>3</v>
      </c>
      <c r="B17" s="14" t="s">
        <v>13</v>
      </c>
      <c r="C17" s="13">
        <v>0</v>
      </c>
      <c r="D17" s="13">
        <v>0</v>
      </c>
      <c r="E17" s="22" t="s">
        <v>226</v>
      </c>
      <c r="F17" s="13">
        <v>0</v>
      </c>
      <c r="G17" s="13">
        <v>0</v>
      </c>
      <c r="H17" s="22" t="s">
        <v>226</v>
      </c>
      <c r="I17" s="141"/>
      <c r="J17" s="141"/>
    </row>
    <row r="18" ht="12.75">
      <c r="A18" s="4" t="s">
        <v>246</v>
      </c>
    </row>
    <row r="21" spans="2:11" s="16" customFormat="1" ht="12.75" customHeight="1">
      <c r="B21" s="20" t="str">
        <f>'[3]ANEXA1'!B76</f>
        <v>DIRECTOR GENERAL</v>
      </c>
      <c r="D21" s="176" t="str">
        <f>'[3]ANEXA1'!H76</f>
        <v>DIRECTOR ECONOMIC</v>
      </c>
      <c r="E21" s="176"/>
      <c r="F21" s="176"/>
      <c r="G21" s="176"/>
      <c r="H21" s="176"/>
      <c r="I21" s="176"/>
      <c r="J21" s="176"/>
      <c r="K21" s="176"/>
    </row>
    <row r="22" spans="2:4" s="16" customFormat="1" ht="12.75">
      <c r="B22" s="16" t="str">
        <f>'[3]ANEXA1'!B77</f>
        <v>BUJOR IONUT ANTONIO</v>
      </c>
      <c r="D22" s="16" t="str">
        <f>'[3]ANEXA1'!H77</f>
        <v>FABIAN DANA IOANA</v>
      </c>
    </row>
    <row r="25" ht="12.75">
      <c r="D25" t="str">
        <f>'[3]ANEXA1'!H80</f>
        <v>VIZAT CFG</v>
      </c>
    </row>
    <row r="26" ht="12.75">
      <c r="D26" t="str">
        <f>'[3]ANEXA1'!H81</f>
        <v>Iojiban Doina</v>
      </c>
    </row>
  </sheetData>
  <sheetProtection selectLockedCells="1" selectUnlockedCells="1"/>
  <mergeCells count="9">
    <mergeCell ref="D21:K21"/>
    <mergeCell ref="G1:H1"/>
    <mergeCell ref="A7:H7"/>
    <mergeCell ref="A11:A12"/>
    <mergeCell ref="B11:B12"/>
    <mergeCell ref="C11:D11"/>
    <mergeCell ref="E11:E12"/>
    <mergeCell ref="F11:G11"/>
    <mergeCell ref="H11:H12"/>
  </mergeCells>
  <printOptions/>
  <pageMargins left="0.7875" right="0.7875" top="1.0527777777777778" bottom="1.0527777777777778" header="0.7875" footer="0.7875"/>
  <pageSetup horizontalDpi="600" verticalDpi="600" orientation="portrait" r:id="rId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2"/>
  <sheetViews>
    <sheetView zoomScale="94" zoomScaleNormal="94" zoomScalePageLayoutView="0" workbookViewId="0" topLeftCell="A1">
      <selection activeCell="H1" sqref="H1:I1"/>
    </sheetView>
  </sheetViews>
  <sheetFormatPr defaultColWidth="11.57421875" defaultRowHeight="12.75"/>
  <cols>
    <col min="1" max="1" width="3.140625" style="0" customWidth="1"/>
    <col min="2" max="2" width="3.8515625" style="0" customWidth="1"/>
    <col min="3" max="3" width="35.421875" style="32" customWidth="1"/>
    <col min="4" max="4" width="9.421875" style="0" customWidth="1"/>
    <col min="5" max="6" width="8.00390625" style="0" customWidth="1"/>
    <col min="7" max="7" width="6.421875" style="0" customWidth="1"/>
    <col min="8" max="8" width="5.57421875" style="0" customWidth="1"/>
    <col min="9" max="9" width="6.57421875" style="0" customWidth="1"/>
    <col min="10" max="11" width="11.57421875" style="0" customWidth="1"/>
  </cols>
  <sheetData>
    <row r="1" spans="1:9" ht="12.75" customHeight="1">
      <c r="A1" s="2"/>
      <c r="B1" s="2"/>
      <c r="C1" s="36" t="s">
        <v>450</v>
      </c>
      <c r="D1" s="3"/>
      <c r="E1" s="3"/>
      <c r="F1" s="3"/>
      <c r="G1" s="3"/>
      <c r="H1" s="153"/>
      <c r="I1" s="153"/>
    </row>
    <row r="2" spans="1:9" ht="12.75" customHeight="1">
      <c r="A2" s="4" t="s">
        <v>272</v>
      </c>
      <c r="B2" s="5"/>
      <c r="C2" s="36"/>
      <c r="D2" s="6"/>
      <c r="E2" s="6"/>
      <c r="F2" s="6"/>
      <c r="G2" s="6"/>
      <c r="H2" s="6"/>
      <c r="I2" s="3"/>
    </row>
    <row r="3" spans="1:9" ht="12.75" customHeight="1">
      <c r="A3" s="4" t="s">
        <v>273</v>
      </c>
      <c r="B3" s="5"/>
      <c r="C3" s="36"/>
      <c r="D3" s="6"/>
      <c r="E3" s="6"/>
      <c r="F3" s="6"/>
      <c r="G3" s="6"/>
      <c r="H3" s="6"/>
      <c r="I3" s="3"/>
    </row>
    <row r="4" spans="1:9" ht="12.75" customHeight="1">
      <c r="A4" s="4" t="s">
        <v>274</v>
      </c>
      <c r="B4" s="5"/>
      <c r="C4" s="36"/>
      <c r="D4" s="6"/>
      <c r="E4" s="6"/>
      <c r="F4" s="6"/>
      <c r="G4" s="6"/>
      <c r="H4" s="6"/>
      <c r="I4" s="3"/>
    </row>
    <row r="5" spans="1:9" ht="12.75" customHeight="1">
      <c r="A5" s="4" t="s">
        <v>275</v>
      </c>
      <c r="B5" s="5"/>
      <c r="C5" s="36"/>
      <c r="D5" s="6"/>
      <c r="E5" s="6"/>
      <c r="F5" s="6"/>
      <c r="G5" s="6"/>
      <c r="H5" s="6"/>
      <c r="I5" s="3"/>
    </row>
    <row r="6" spans="1:9" ht="12.75" customHeight="1">
      <c r="A6" s="4"/>
      <c r="B6" s="5"/>
      <c r="C6" s="36"/>
      <c r="D6" s="6"/>
      <c r="E6" s="6"/>
      <c r="F6" s="6"/>
      <c r="G6" s="6"/>
      <c r="H6" s="6"/>
      <c r="I6" s="3"/>
    </row>
    <row r="7" spans="1:9" ht="12.75" customHeight="1">
      <c r="A7" s="154" t="s">
        <v>423</v>
      </c>
      <c r="B7" s="154"/>
      <c r="C7" s="154"/>
      <c r="D7" s="154"/>
      <c r="E7" s="154"/>
      <c r="F7" s="154"/>
      <c r="G7" s="154"/>
      <c r="H7" s="154"/>
      <c r="I7" s="154"/>
    </row>
    <row r="8" spans="1:9" ht="4.5" customHeight="1">
      <c r="A8" s="95"/>
      <c r="B8" s="95"/>
      <c r="C8" s="95"/>
      <c r="D8" s="95"/>
      <c r="E8" s="95"/>
      <c r="F8" s="95"/>
      <c r="G8" s="95"/>
      <c r="H8" s="95"/>
      <c r="I8" s="95"/>
    </row>
    <row r="9" spans="1:9" ht="12.75" customHeight="1">
      <c r="A9" s="2"/>
      <c r="B9" s="2"/>
      <c r="C9" s="36"/>
      <c r="D9" s="3"/>
      <c r="E9" s="3"/>
      <c r="F9" s="3"/>
      <c r="G9" s="3"/>
      <c r="H9" s="3"/>
      <c r="I9" s="9" t="s">
        <v>1</v>
      </c>
    </row>
    <row r="10" spans="1:9" ht="12.75" customHeight="1">
      <c r="A10" s="187"/>
      <c r="B10" s="188"/>
      <c r="C10" s="184" t="s">
        <v>2</v>
      </c>
      <c r="D10" s="184" t="s">
        <v>247</v>
      </c>
      <c r="E10" s="184" t="s">
        <v>424</v>
      </c>
      <c r="F10" s="184"/>
      <c r="G10" s="184" t="s">
        <v>248</v>
      </c>
      <c r="H10" s="184"/>
      <c r="I10" s="184"/>
    </row>
    <row r="11" spans="1:9" ht="45.75" customHeight="1">
      <c r="A11" s="187"/>
      <c r="B11" s="187"/>
      <c r="C11" s="184"/>
      <c r="D11" s="184"/>
      <c r="E11" s="38" t="s">
        <v>79</v>
      </c>
      <c r="F11" s="104" t="s">
        <v>249</v>
      </c>
      <c r="G11" s="104" t="s">
        <v>425</v>
      </c>
      <c r="H11" s="104">
        <v>2024</v>
      </c>
      <c r="I11" s="104">
        <v>2025</v>
      </c>
    </row>
    <row r="12" spans="1:9" ht="12.75">
      <c r="A12" s="38">
        <v>0</v>
      </c>
      <c r="B12" s="38">
        <v>1</v>
      </c>
      <c r="C12" s="38">
        <v>2</v>
      </c>
      <c r="D12" s="38">
        <v>3</v>
      </c>
      <c r="E12" s="38">
        <v>4</v>
      </c>
      <c r="F12" s="104">
        <v>5</v>
      </c>
      <c r="G12" s="104">
        <v>6</v>
      </c>
      <c r="H12" s="104">
        <v>7</v>
      </c>
      <c r="I12" s="104">
        <v>8</v>
      </c>
    </row>
    <row r="13" spans="1:23" ht="25.5" customHeight="1">
      <c r="A13" s="39" t="s">
        <v>250</v>
      </c>
      <c r="B13" s="40"/>
      <c r="C13" s="41" t="s">
        <v>65</v>
      </c>
      <c r="D13" s="42"/>
      <c r="E13" s="35">
        <f>E14+E17+E18+E21</f>
        <v>1614</v>
      </c>
      <c r="F13" s="105">
        <f>F14+F17+F18+F21</f>
        <v>1486</v>
      </c>
      <c r="G13" s="105">
        <f>G14+G17+G18+G21</f>
        <v>1709</v>
      </c>
      <c r="H13" s="105">
        <f>H14+H17+H18+H21</f>
        <v>0</v>
      </c>
      <c r="I13" s="105">
        <f>I14+I17+I18+I21</f>
        <v>0</v>
      </c>
      <c r="R13" s="128"/>
      <c r="U13" s="145"/>
      <c r="V13" s="145"/>
      <c r="W13" s="145"/>
    </row>
    <row r="14" spans="1:23" ht="12.75">
      <c r="A14" s="40"/>
      <c r="B14" s="39">
        <v>1</v>
      </c>
      <c r="C14" s="41" t="s">
        <v>251</v>
      </c>
      <c r="D14" s="42"/>
      <c r="E14" s="33">
        <f>E15+E16</f>
        <v>1614</v>
      </c>
      <c r="F14" s="106">
        <f>F15+F16</f>
        <v>1486</v>
      </c>
      <c r="G14" s="106">
        <f>G15+G16</f>
        <v>1209</v>
      </c>
      <c r="H14" s="107">
        <f>H15+H16</f>
        <v>0</v>
      </c>
      <c r="I14" s="107">
        <f>I15+I16</f>
        <v>0</v>
      </c>
      <c r="U14" s="145"/>
      <c r="V14" s="145"/>
      <c r="W14" s="145"/>
    </row>
    <row r="15" spans="1:23" ht="12.75">
      <c r="A15" s="40"/>
      <c r="B15" s="40"/>
      <c r="C15" s="41" t="s">
        <v>252</v>
      </c>
      <c r="D15" s="42"/>
      <c r="E15" s="30">
        <v>856</v>
      </c>
      <c r="F15" s="108">
        <v>856</v>
      </c>
      <c r="G15" s="108">
        <v>372</v>
      </c>
      <c r="H15" s="109">
        <v>0</v>
      </c>
      <c r="I15" s="114">
        <v>0</v>
      </c>
      <c r="U15" s="145"/>
      <c r="V15" s="145"/>
      <c r="W15" s="145"/>
    </row>
    <row r="16" spans="1:23" ht="12.75">
      <c r="A16" s="40"/>
      <c r="B16" s="40"/>
      <c r="C16" s="41" t="s">
        <v>253</v>
      </c>
      <c r="D16" s="42"/>
      <c r="E16" s="30">
        <v>758</v>
      </c>
      <c r="F16" s="108">
        <v>630</v>
      </c>
      <c r="G16" s="108">
        <f>128+709</f>
        <v>837</v>
      </c>
      <c r="H16" s="109">
        <v>0</v>
      </c>
      <c r="I16" s="114">
        <v>0</v>
      </c>
      <c r="U16" s="145"/>
      <c r="V16" s="145"/>
      <c r="W16" s="145"/>
    </row>
    <row r="17" spans="1:23" ht="12.75">
      <c r="A17" s="40"/>
      <c r="B17" s="39">
        <v>2</v>
      </c>
      <c r="C17" s="41" t="s">
        <v>66</v>
      </c>
      <c r="D17" s="42"/>
      <c r="E17" s="30">
        <v>0</v>
      </c>
      <c r="F17" s="108">
        <v>0</v>
      </c>
      <c r="G17" s="108">
        <v>500</v>
      </c>
      <c r="H17" s="109">
        <v>0</v>
      </c>
      <c r="I17" s="114">
        <v>0</v>
      </c>
      <c r="U17" s="145"/>
      <c r="V17" s="145"/>
      <c r="W17" s="145"/>
    </row>
    <row r="18" spans="1:23" ht="12.75">
      <c r="A18" s="40"/>
      <c r="B18" s="39">
        <v>3</v>
      </c>
      <c r="C18" s="41" t="s">
        <v>286</v>
      </c>
      <c r="D18" s="42"/>
      <c r="E18" s="28">
        <f>E19+E20</f>
        <v>0</v>
      </c>
      <c r="F18" s="110">
        <f>F19+F20</f>
        <v>0</v>
      </c>
      <c r="G18" s="110">
        <f>G19+G20</f>
        <v>0</v>
      </c>
      <c r="H18" s="110">
        <f>H19+H20</f>
        <v>0</v>
      </c>
      <c r="I18" s="110">
        <f>I19+I20</f>
        <v>0</v>
      </c>
      <c r="U18" s="145"/>
      <c r="V18" s="145"/>
      <c r="W18" s="145"/>
    </row>
    <row r="19" spans="1:23" ht="12.75">
      <c r="A19" s="40"/>
      <c r="B19" s="40"/>
      <c r="C19" s="41" t="s">
        <v>254</v>
      </c>
      <c r="D19" s="42"/>
      <c r="E19" s="30">
        <v>0</v>
      </c>
      <c r="F19" s="108">
        <v>0</v>
      </c>
      <c r="G19" s="108">
        <v>0</v>
      </c>
      <c r="H19" s="109">
        <v>0</v>
      </c>
      <c r="I19" s="114">
        <v>0</v>
      </c>
      <c r="U19" s="145"/>
      <c r="V19" s="145"/>
      <c r="W19" s="145"/>
    </row>
    <row r="20" spans="1:23" ht="12.75">
      <c r="A20" s="40"/>
      <c r="B20" s="40"/>
      <c r="C20" s="41" t="s">
        <v>255</v>
      </c>
      <c r="D20" s="42"/>
      <c r="E20" s="30">
        <v>0</v>
      </c>
      <c r="F20" s="108">
        <v>0</v>
      </c>
      <c r="G20" s="108">
        <v>0</v>
      </c>
      <c r="H20" s="109">
        <v>0</v>
      </c>
      <c r="I20" s="114">
        <v>0</v>
      </c>
      <c r="U20" s="145"/>
      <c r="V20" s="145"/>
      <c r="W20" s="145"/>
    </row>
    <row r="21" spans="1:23" ht="12.75">
      <c r="A21" s="40"/>
      <c r="B21" s="39">
        <v>4</v>
      </c>
      <c r="C21" s="41" t="s">
        <v>256</v>
      </c>
      <c r="D21" s="42"/>
      <c r="E21" s="30">
        <v>0</v>
      </c>
      <c r="F21" s="108">
        <v>0</v>
      </c>
      <c r="G21" s="108">
        <v>0</v>
      </c>
      <c r="H21" s="109">
        <v>0</v>
      </c>
      <c r="I21" s="114">
        <v>0</v>
      </c>
      <c r="U21" s="145"/>
      <c r="V21" s="145"/>
      <c r="W21" s="145"/>
    </row>
    <row r="22" spans="1:23" ht="12.75">
      <c r="A22" s="40"/>
      <c r="B22" s="40"/>
      <c r="C22" s="41" t="s">
        <v>257</v>
      </c>
      <c r="D22" s="42"/>
      <c r="E22" s="30">
        <v>0</v>
      </c>
      <c r="F22" s="108">
        <v>0</v>
      </c>
      <c r="G22" s="108">
        <v>0</v>
      </c>
      <c r="H22" s="109">
        <v>0</v>
      </c>
      <c r="I22" s="114">
        <v>0</v>
      </c>
      <c r="U22" s="145"/>
      <c r="V22" s="145"/>
      <c r="W22" s="145"/>
    </row>
    <row r="23" spans="1:23" ht="12.75">
      <c r="A23" s="40"/>
      <c r="B23" s="40"/>
      <c r="C23" s="41" t="s">
        <v>257</v>
      </c>
      <c r="D23" s="42"/>
      <c r="E23" s="30">
        <v>0</v>
      </c>
      <c r="F23" s="108">
        <v>0</v>
      </c>
      <c r="G23" s="108">
        <v>0</v>
      </c>
      <c r="H23" s="109">
        <v>0</v>
      </c>
      <c r="I23" s="114">
        <v>0</v>
      </c>
      <c r="U23" s="145"/>
      <c r="V23" s="145"/>
      <c r="W23" s="145"/>
    </row>
    <row r="24" spans="1:23" s="34" customFormat="1" ht="25.5">
      <c r="A24" s="43" t="s">
        <v>14</v>
      </c>
      <c r="B24" s="44"/>
      <c r="C24" s="45" t="s">
        <v>258</v>
      </c>
      <c r="D24" s="46"/>
      <c r="E24" s="35">
        <f>E25+E41+E59+E72+E78+E39</f>
        <v>1614</v>
      </c>
      <c r="F24" s="105">
        <f>F25+F41+F59+F72+F78</f>
        <v>1486.4</v>
      </c>
      <c r="G24" s="105">
        <f>G25+G41+G59+G72+G78</f>
        <v>1709</v>
      </c>
      <c r="H24" s="105">
        <f>H25+H41+H59+H72+H78</f>
        <v>0</v>
      </c>
      <c r="I24" s="105">
        <f>I25+I41+I59+I72+I78</f>
        <v>0</v>
      </c>
      <c r="U24" s="145"/>
      <c r="V24" s="145"/>
      <c r="W24" s="145"/>
    </row>
    <row r="25" spans="1:23" ht="25.5" hidden="1">
      <c r="A25" s="40"/>
      <c r="B25" s="47">
        <v>1</v>
      </c>
      <c r="C25" s="41" t="s">
        <v>338</v>
      </c>
      <c r="D25" s="42"/>
      <c r="E25" s="30"/>
      <c r="F25" s="108">
        <f>SUM(F38:F40)</f>
        <v>0</v>
      </c>
      <c r="G25" s="111">
        <f>SUM(G38:G40)</f>
        <v>6</v>
      </c>
      <c r="H25" s="109">
        <v>0</v>
      </c>
      <c r="I25" s="114">
        <v>0</v>
      </c>
      <c r="U25" s="145"/>
      <c r="V25" s="145"/>
      <c r="W25" s="145"/>
    </row>
    <row r="26" spans="1:23" ht="25.5" customHeight="1" hidden="1">
      <c r="A26" s="40"/>
      <c r="B26" s="40"/>
      <c r="C26" s="41" t="s">
        <v>259</v>
      </c>
      <c r="D26" s="42"/>
      <c r="E26" s="30">
        <v>0</v>
      </c>
      <c r="F26" s="108">
        <v>0</v>
      </c>
      <c r="G26" s="108">
        <v>0</v>
      </c>
      <c r="H26" s="109">
        <v>0</v>
      </c>
      <c r="I26" s="114">
        <v>0</v>
      </c>
      <c r="U26" s="145"/>
      <c r="V26" s="145"/>
      <c r="W26" s="145"/>
    </row>
    <row r="27" spans="1:23" ht="12.75" customHeight="1" hidden="1">
      <c r="A27" s="40"/>
      <c r="B27" s="40"/>
      <c r="C27" s="41" t="s">
        <v>260</v>
      </c>
      <c r="D27" s="42"/>
      <c r="E27" s="30">
        <v>0</v>
      </c>
      <c r="F27" s="108">
        <v>0</v>
      </c>
      <c r="G27" s="108">
        <v>0</v>
      </c>
      <c r="H27" s="109">
        <v>0</v>
      </c>
      <c r="I27" s="114">
        <v>0</v>
      </c>
      <c r="U27" s="145"/>
      <c r="V27" s="145"/>
      <c r="W27" s="145"/>
    </row>
    <row r="28" spans="1:23" ht="12.75" customHeight="1" hidden="1">
      <c r="A28" s="40"/>
      <c r="B28" s="40"/>
      <c r="C28" s="41" t="s">
        <v>260</v>
      </c>
      <c r="D28" s="42"/>
      <c r="E28" s="30">
        <v>0</v>
      </c>
      <c r="F28" s="108">
        <v>0</v>
      </c>
      <c r="G28" s="108">
        <v>0</v>
      </c>
      <c r="H28" s="109">
        <v>0</v>
      </c>
      <c r="I28" s="114">
        <v>0</v>
      </c>
      <c r="U28" s="145"/>
      <c r="V28" s="145"/>
      <c r="W28" s="145"/>
    </row>
    <row r="29" spans="1:23" ht="38.25" customHeight="1" hidden="1">
      <c r="A29" s="40"/>
      <c r="B29" s="40"/>
      <c r="C29" s="41" t="s">
        <v>261</v>
      </c>
      <c r="D29" s="42"/>
      <c r="E29" s="30">
        <v>0</v>
      </c>
      <c r="F29" s="108">
        <v>0</v>
      </c>
      <c r="G29" s="108">
        <v>0</v>
      </c>
      <c r="H29" s="109">
        <v>0</v>
      </c>
      <c r="I29" s="114">
        <v>0</v>
      </c>
      <c r="U29" s="145"/>
      <c r="V29" s="145"/>
      <c r="W29" s="145"/>
    </row>
    <row r="30" spans="1:23" ht="12.75" customHeight="1" hidden="1">
      <c r="A30" s="40"/>
      <c r="B30" s="40"/>
      <c r="C30" s="41" t="s">
        <v>260</v>
      </c>
      <c r="D30" s="42"/>
      <c r="E30" s="30">
        <v>0</v>
      </c>
      <c r="F30" s="108">
        <v>0</v>
      </c>
      <c r="G30" s="108">
        <v>0</v>
      </c>
      <c r="H30" s="109">
        <v>0</v>
      </c>
      <c r="I30" s="114">
        <v>0</v>
      </c>
      <c r="U30" s="145"/>
      <c r="V30" s="145"/>
      <c r="W30" s="145"/>
    </row>
    <row r="31" spans="1:23" ht="12.75" customHeight="1" hidden="1">
      <c r="A31" s="40"/>
      <c r="B31" s="40"/>
      <c r="C31" s="41" t="s">
        <v>260</v>
      </c>
      <c r="D31" s="42"/>
      <c r="E31" s="30">
        <v>0</v>
      </c>
      <c r="F31" s="108">
        <v>0</v>
      </c>
      <c r="G31" s="108">
        <v>0</v>
      </c>
      <c r="H31" s="109">
        <v>0</v>
      </c>
      <c r="I31" s="114">
        <v>0</v>
      </c>
      <c r="U31" s="145"/>
      <c r="V31" s="145"/>
      <c r="W31" s="145"/>
    </row>
    <row r="32" spans="1:23" ht="38.25" customHeight="1" hidden="1">
      <c r="A32" s="40"/>
      <c r="B32" s="40"/>
      <c r="C32" s="41" t="s">
        <v>262</v>
      </c>
      <c r="D32" s="42"/>
      <c r="E32" s="30">
        <v>0</v>
      </c>
      <c r="F32" s="108">
        <v>0</v>
      </c>
      <c r="G32" s="108">
        <v>0</v>
      </c>
      <c r="H32" s="109">
        <v>0</v>
      </c>
      <c r="I32" s="114">
        <v>0</v>
      </c>
      <c r="U32" s="145"/>
      <c r="V32" s="145"/>
      <c r="W32" s="145"/>
    </row>
    <row r="33" spans="1:23" ht="12.75" customHeight="1" hidden="1">
      <c r="A33" s="40"/>
      <c r="B33" s="40"/>
      <c r="C33" s="41" t="s">
        <v>260</v>
      </c>
      <c r="D33" s="42"/>
      <c r="E33" s="30">
        <v>0</v>
      </c>
      <c r="F33" s="108">
        <v>0</v>
      </c>
      <c r="G33" s="108">
        <v>0</v>
      </c>
      <c r="H33" s="109">
        <v>0</v>
      </c>
      <c r="I33" s="114">
        <v>0</v>
      </c>
      <c r="U33" s="145"/>
      <c r="V33" s="145"/>
      <c r="W33" s="145"/>
    </row>
    <row r="34" spans="1:23" ht="12.75" customHeight="1" hidden="1">
      <c r="A34" s="40"/>
      <c r="B34" s="40"/>
      <c r="C34" s="41" t="s">
        <v>260</v>
      </c>
      <c r="D34" s="42"/>
      <c r="E34" s="30">
        <v>0</v>
      </c>
      <c r="F34" s="108">
        <v>0</v>
      </c>
      <c r="G34" s="108">
        <v>0</v>
      </c>
      <c r="H34" s="109">
        <v>0</v>
      </c>
      <c r="I34" s="114">
        <v>0</v>
      </c>
      <c r="U34" s="145"/>
      <c r="V34" s="145"/>
      <c r="W34" s="145"/>
    </row>
    <row r="35" spans="1:23" ht="63.75" customHeight="1" hidden="1">
      <c r="A35" s="40"/>
      <c r="B35" s="40"/>
      <c r="C35" s="41" t="s">
        <v>263</v>
      </c>
      <c r="D35" s="42"/>
      <c r="E35" s="30">
        <v>0</v>
      </c>
      <c r="F35" s="108">
        <v>0</v>
      </c>
      <c r="G35" s="108">
        <v>0</v>
      </c>
      <c r="H35" s="109">
        <v>0</v>
      </c>
      <c r="I35" s="114">
        <v>0</v>
      </c>
      <c r="U35" s="145"/>
      <c r="V35" s="145"/>
      <c r="W35" s="145"/>
    </row>
    <row r="36" spans="1:23" ht="12.75" customHeight="1" hidden="1">
      <c r="A36" s="40"/>
      <c r="B36" s="40"/>
      <c r="C36" s="41" t="s">
        <v>260</v>
      </c>
      <c r="D36" s="42"/>
      <c r="E36" s="30">
        <v>0</v>
      </c>
      <c r="F36" s="108">
        <v>0</v>
      </c>
      <c r="G36" s="108">
        <v>0</v>
      </c>
      <c r="H36" s="109">
        <v>0</v>
      </c>
      <c r="I36" s="114">
        <v>0</v>
      </c>
      <c r="U36" s="145"/>
      <c r="V36" s="145"/>
      <c r="W36" s="145"/>
    </row>
    <row r="37" spans="1:23" ht="12.75" customHeight="1" hidden="1">
      <c r="A37" s="40"/>
      <c r="B37" s="40"/>
      <c r="C37" s="41" t="s">
        <v>260</v>
      </c>
      <c r="D37" s="42"/>
      <c r="E37" s="30">
        <v>0</v>
      </c>
      <c r="F37" s="108">
        <v>0</v>
      </c>
      <c r="G37" s="108">
        <v>0</v>
      </c>
      <c r="H37" s="109">
        <v>0</v>
      </c>
      <c r="I37" s="114">
        <v>0</v>
      </c>
      <c r="U37" s="145"/>
      <c r="V37" s="145"/>
      <c r="W37" s="145"/>
    </row>
    <row r="38" spans="1:23" ht="25.5" customHeight="1" hidden="1">
      <c r="A38" s="40"/>
      <c r="B38" s="40"/>
      <c r="C38" s="41" t="s">
        <v>339</v>
      </c>
      <c r="D38" s="42"/>
      <c r="E38" s="30"/>
      <c r="F38" s="108">
        <v>0</v>
      </c>
      <c r="G38" s="108"/>
      <c r="H38" s="109"/>
      <c r="I38" s="114"/>
      <c r="U38" s="145"/>
      <c r="V38" s="145"/>
      <c r="W38" s="145"/>
    </row>
    <row r="39" spans="1:23" ht="17.25" customHeight="1">
      <c r="A39" s="40"/>
      <c r="B39" s="40"/>
      <c r="C39" s="37" t="s">
        <v>343</v>
      </c>
      <c r="D39" s="48">
        <v>45077</v>
      </c>
      <c r="E39" s="30">
        <v>3</v>
      </c>
      <c r="F39" s="108">
        <v>0</v>
      </c>
      <c r="G39" s="108">
        <v>6</v>
      </c>
      <c r="H39" s="109"/>
      <c r="I39" s="114"/>
      <c r="U39" s="145"/>
      <c r="V39" s="145"/>
      <c r="W39" s="145"/>
    </row>
    <row r="40" spans="1:23" ht="38.25">
      <c r="A40" s="40"/>
      <c r="B40" s="40"/>
      <c r="C40" s="41" t="s">
        <v>261</v>
      </c>
      <c r="D40" s="42"/>
      <c r="E40" s="30">
        <v>0</v>
      </c>
      <c r="F40" s="108">
        <v>0</v>
      </c>
      <c r="G40" s="108">
        <v>0</v>
      </c>
      <c r="H40" s="109">
        <v>0</v>
      </c>
      <c r="I40" s="114">
        <v>0</v>
      </c>
      <c r="U40" s="145"/>
      <c r="V40" s="145"/>
      <c r="W40" s="145"/>
    </row>
    <row r="41" spans="1:23" ht="12.75">
      <c r="A41" s="44"/>
      <c r="B41" s="43">
        <v>2</v>
      </c>
      <c r="C41" s="45" t="s">
        <v>264</v>
      </c>
      <c r="D41" s="46"/>
      <c r="E41" s="35">
        <f>E42+E52+E53</f>
        <v>245</v>
      </c>
      <c r="F41" s="105">
        <f>F42+F52+F53</f>
        <v>239.4</v>
      </c>
      <c r="G41" s="105">
        <f>G42+G52+G53</f>
        <v>329</v>
      </c>
      <c r="H41" s="105">
        <f>H42+H52+H53</f>
        <v>0</v>
      </c>
      <c r="I41" s="105">
        <v>0</v>
      </c>
      <c r="U41" s="145"/>
      <c r="V41" s="145"/>
      <c r="W41" s="145"/>
    </row>
    <row r="42" spans="1:23" ht="25.5">
      <c r="A42" s="40"/>
      <c r="B42" s="40"/>
      <c r="C42" s="41" t="s">
        <v>259</v>
      </c>
      <c r="D42" s="42"/>
      <c r="E42" s="26">
        <f>SUM(E43:E49)</f>
        <v>222</v>
      </c>
      <c r="F42" s="26">
        <f>SUM(F43:F49)</f>
        <v>218.4</v>
      </c>
      <c r="G42" s="112">
        <f>SUM(G43:G51)</f>
        <v>329</v>
      </c>
      <c r="H42" s="112">
        <v>0</v>
      </c>
      <c r="I42" s="112">
        <v>0</v>
      </c>
      <c r="U42" s="145"/>
      <c r="V42" s="145"/>
      <c r="W42" s="145"/>
    </row>
    <row r="43" spans="1:23" ht="12.75">
      <c r="A43" s="40"/>
      <c r="B43" s="40"/>
      <c r="C43" s="37" t="s">
        <v>337</v>
      </c>
      <c r="D43" s="29">
        <v>45291</v>
      </c>
      <c r="E43" s="31">
        <v>0</v>
      </c>
      <c r="F43" s="113">
        <v>0</v>
      </c>
      <c r="G43" s="113">
        <v>80</v>
      </c>
      <c r="H43" s="112"/>
      <c r="I43" s="112"/>
      <c r="U43" s="145"/>
      <c r="V43" s="145"/>
      <c r="W43" s="145"/>
    </row>
    <row r="44" spans="1:23" ht="12.75">
      <c r="A44" s="40"/>
      <c r="B44" s="40"/>
      <c r="C44" s="37" t="s">
        <v>426</v>
      </c>
      <c r="D44" s="29">
        <v>45169</v>
      </c>
      <c r="E44" s="31">
        <v>2</v>
      </c>
      <c r="F44" s="113">
        <v>1.4</v>
      </c>
      <c r="G44" s="113">
        <v>7</v>
      </c>
      <c r="H44" s="112"/>
      <c r="I44" s="112"/>
      <c r="U44" s="145"/>
      <c r="V44" s="145"/>
      <c r="W44" s="145"/>
    </row>
    <row r="45" spans="1:23" ht="12.75">
      <c r="A45" s="40"/>
      <c r="B45" s="40"/>
      <c r="C45" s="37" t="s">
        <v>340</v>
      </c>
      <c r="D45" s="29">
        <v>45169</v>
      </c>
      <c r="E45" s="31">
        <v>40</v>
      </c>
      <c r="F45" s="113">
        <v>38</v>
      </c>
      <c r="G45" s="113">
        <v>50</v>
      </c>
      <c r="H45" s="112"/>
      <c r="I45" s="112"/>
      <c r="U45" s="145"/>
      <c r="V45" s="145"/>
      <c r="W45" s="145"/>
    </row>
    <row r="46" spans="1:23" ht="12.75">
      <c r="A46" s="40"/>
      <c r="B46" s="40"/>
      <c r="C46" s="37" t="s">
        <v>341</v>
      </c>
      <c r="D46" s="29">
        <v>44865</v>
      </c>
      <c r="E46" s="31">
        <v>70</v>
      </c>
      <c r="F46" s="113">
        <v>69</v>
      </c>
      <c r="G46" s="113">
        <v>0</v>
      </c>
      <c r="H46" s="112"/>
      <c r="I46" s="112"/>
      <c r="U46" s="145"/>
      <c r="V46" s="145"/>
      <c r="W46" s="145"/>
    </row>
    <row r="47" spans="1:23" ht="12.75">
      <c r="A47" s="40"/>
      <c r="B47" s="40"/>
      <c r="C47" s="37" t="s">
        <v>342</v>
      </c>
      <c r="D47" s="29">
        <v>44865</v>
      </c>
      <c r="E47" s="31">
        <v>88</v>
      </c>
      <c r="F47" s="113">
        <v>88</v>
      </c>
      <c r="G47" s="113">
        <v>0</v>
      </c>
      <c r="H47" s="112"/>
      <c r="I47" s="112"/>
      <c r="U47" s="145"/>
      <c r="V47" s="145"/>
      <c r="W47" s="145"/>
    </row>
    <row r="48" spans="1:23" ht="25.5">
      <c r="A48" s="40"/>
      <c r="B48" s="40"/>
      <c r="C48" s="37" t="s">
        <v>427</v>
      </c>
      <c r="D48" s="48">
        <v>45291</v>
      </c>
      <c r="E48" s="30">
        <v>0</v>
      </c>
      <c r="F48" s="113">
        <v>0</v>
      </c>
      <c r="G48" s="113">
        <v>10</v>
      </c>
      <c r="H48" s="112"/>
      <c r="I48" s="112"/>
      <c r="U48" s="145"/>
      <c r="V48" s="145"/>
      <c r="W48" s="145"/>
    </row>
    <row r="49" spans="1:23" ht="12.75">
      <c r="A49" s="40"/>
      <c r="B49" s="40"/>
      <c r="C49" s="37" t="s">
        <v>400</v>
      </c>
      <c r="D49" s="48">
        <v>44804</v>
      </c>
      <c r="E49" s="30">
        <v>22</v>
      </c>
      <c r="F49" s="113">
        <v>22</v>
      </c>
      <c r="G49" s="113">
        <v>0</v>
      </c>
      <c r="H49" s="112"/>
      <c r="I49" s="112"/>
      <c r="U49" s="145"/>
      <c r="V49" s="145"/>
      <c r="W49" s="145"/>
    </row>
    <row r="50" spans="1:23" ht="12.75">
      <c r="A50" s="40"/>
      <c r="B50" s="40"/>
      <c r="C50" s="37" t="s">
        <v>428</v>
      </c>
      <c r="D50" s="48">
        <v>45107</v>
      </c>
      <c r="E50" s="30"/>
      <c r="F50" s="113"/>
      <c r="G50" s="113">
        <v>172</v>
      </c>
      <c r="H50" s="112"/>
      <c r="I50" s="112"/>
      <c r="U50" s="145"/>
      <c r="V50" s="145"/>
      <c r="W50" s="145"/>
    </row>
    <row r="51" spans="1:23" ht="12.75">
      <c r="A51" s="40"/>
      <c r="B51" s="40"/>
      <c r="C51" s="37" t="s">
        <v>445</v>
      </c>
      <c r="D51" s="48">
        <v>45291</v>
      </c>
      <c r="E51" s="30"/>
      <c r="F51" s="113"/>
      <c r="G51" s="113">
        <v>10</v>
      </c>
      <c r="H51" s="112"/>
      <c r="I51" s="112"/>
      <c r="U51" s="145"/>
      <c r="V51" s="145"/>
      <c r="W51" s="145"/>
    </row>
    <row r="52" spans="1:23" ht="38.25">
      <c r="A52" s="40"/>
      <c r="B52" s="40"/>
      <c r="C52" s="41" t="s">
        <v>261</v>
      </c>
      <c r="D52" s="42"/>
      <c r="E52" s="31">
        <v>0</v>
      </c>
      <c r="F52" s="113">
        <v>0</v>
      </c>
      <c r="G52" s="113"/>
      <c r="H52" s="113">
        <v>0</v>
      </c>
      <c r="I52" s="113">
        <v>0</v>
      </c>
      <c r="U52" s="145"/>
      <c r="V52" s="145"/>
      <c r="W52" s="145"/>
    </row>
    <row r="53" spans="1:23" ht="63.75">
      <c r="A53" s="40"/>
      <c r="B53" s="40"/>
      <c r="C53" s="41" t="s">
        <v>263</v>
      </c>
      <c r="D53" s="42"/>
      <c r="E53" s="26">
        <v>23</v>
      </c>
      <c r="F53" s="112">
        <v>21</v>
      </c>
      <c r="G53" s="112">
        <f>SUM(G54:G58)</f>
        <v>0</v>
      </c>
      <c r="H53" s="112">
        <f>SUM(H58:H58)</f>
        <v>0</v>
      </c>
      <c r="I53" s="112">
        <f>SUM(I58:I58)</f>
        <v>0</v>
      </c>
      <c r="U53" s="145"/>
      <c r="V53" s="145"/>
      <c r="W53" s="145"/>
    </row>
    <row r="54" spans="1:23" ht="12.75">
      <c r="A54" s="40"/>
      <c r="B54" s="40"/>
      <c r="C54" s="41" t="s">
        <v>401</v>
      </c>
      <c r="D54" s="48">
        <v>44742</v>
      </c>
      <c r="E54" s="30">
        <v>19</v>
      </c>
      <c r="F54" s="108">
        <v>19</v>
      </c>
      <c r="G54" s="108">
        <v>0</v>
      </c>
      <c r="H54" s="109"/>
      <c r="I54" s="114"/>
      <c r="U54" s="145"/>
      <c r="V54" s="145"/>
      <c r="W54" s="145"/>
    </row>
    <row r="55" spans="1:23" ht="25.5">
      <c r="A55" s="40"/>
      <c r="B55" s="40"/>
      <c r="C55" s="41" t="s">
        <v>402</v>
      </c>
      <c r="D55" s="48">
        <v>44926</v>
      </c>
      <c r="E55" s="30">
        <v>2</v>
      </c>
      <c r="F55" s="108">
        <v>0</v>
      </c>
      <c r="G55" s="108">
        <v>0</v>
      </c>
      <c r="H55" s="109"/>
      <c r="I55" s="114"/>
      <c r="U55" s="145"/>
      <c r="V55" s="145"/>
      <c r="W55" s="145"/>
    </row>
    <row r="56" spans="1:23" ht="25.5">
      <c r="A56" s="40"/>
      <c r="B56" s="40"/>
      <c r="C56" s="41" t="s">
        <v>403</v>
      </c>
      <c r="D56" s="48">
        <v>44926</v>
      </c>
      <c r="E56" s="30">
        <v>2</v>
      </c>
      <c r="F56" s="108">
        <v>2</v>
      </c>
      <c r="G56" s="108">
        <v>0</v>
      </c>
      <c r="H56" s="109"/>
      <c r="I56" s="114"/>
      <c r="U56" s="145"/>
      <c r="V56" s="145"/>
      <c r="W56" s="145"/>
    </row>
    <row r="57" spans="1:23" ht="25.5">
      <c r="A57" s="40"/>
      <c r="B57" s="40"/>
      <c r="C57" s="41" t="s">
        <v>404</v>
      </c>
      <c r="D57" s="48">
        <v>44804</v>
      </c>
      <c r="E57" s="31"/>
      <c r="F57" s="113"/>
      <c r="G57" s="113">
        <v>0</v>
      </c>
      <c r="H57" s="113"/>
      <c r="I57" s="113"/>
      <c r="U57" s="145"/>
      <c r="V57" s="145"/>
      <c r="W57" s="145"/>
    </row>
    <row r="58" spans="1:23" ht="12.75" hidden="1">
      <c r="A58" s="40"/>
      <c r="B58" s="40"/>
      <c r="C58" s="41" t="s">
        <v>260</v>
      </c>
      <c r="D58" s="42"/>
      <c r="E58" s="30">
        <v>0</v>
      </c>
      <c r="F58" s="108">
        <v>0</v>
      </c>
      <c r="G58" s="108">
        <v>0</v>
      </c>
      <c r="H58" s="109">
        <v>0</v>
      </c>
      <c r="I58" s="114">
        <v>0</v>
      </c>
      <c r="U58" s="145"/>
      <c r="V58" s="145"/>
      <c r="W58" s="145"/>
    </row>
    <row r="59" spans="1:23" ht="25.5">
      <c r="A59" s="40"/>
      <c r="B59" s="47">
        <v>3</v>
      </c>
      <c r="C59" s="41" t="s">
        <v>265</v>
      </c>
      <c r="D59" s="42"/>
      <c r="E59" s="88">
        <f>SUM(E60:E67)</f>
        <v>1091</v>
      </c>
      <c r="F59" s="111">
        <f>SUM(F60:F67)</f>
        <v>1035</v>
      </c>
      <c r="G59" s="111">
        <f>SUM(G60:G67)</f>
        <v>1050</v>
      </c>
      <c r="H59" s="109">
        <v>0</v>
      </c>
      <c r="I59" s="114">
        <v>0</v>
      </c>
      <c r="U59" s="145"/>
      <c r="V59" s="145"/>
      <c r="W59" s="145"/>
    </row>
    <row r="60" spans="1:23" ht="25.5">
      <c r="A60" s="40"/>
      <c r="B60" s="40"/>
      <c r="C60" s="41" t="s">
        <v>259</v>
      </c>
      <c r="D60" s="42"/>
      <c r="E60" s="30">
        <v>0</v>
      </c>
      <c r="F60" s="108">
        <v>0</v>
      </c>
      <c r="G60" s="108">
        <v>0</v>
      </c>
      <c r="H60" s="109">
        <v>0</v>
      </c>
      <c r="I60" s="114">
        <v>0</v>
      </c>
      <c r="U60" s="145"/>
      <c r="V60" s="145"/>
      <c r="W60" s="145"/>
    </row>
    <row r="61" spans="1:23" ht="12.75" hidden="1">
      <c r="A61" s="40"/>
      <c r="B61" s="40"/>
      <c r="C61" s="41" t="s">
        <v>260</v>
      </c>
      <c r="D61" s="42"/>
      <c r="E61" s="30">
        <v>0</v>
      </c>
      <c r="F61" s="108">
        <v>0</v>
      </c>
      <c r="G61" s="108">
        <v>0</v>
      </c>
      <c r="H61" s="109">
        <v>0</v>
      </c>
      <c r="I61" s="114">
        <v>0</v>
      </c>
      <c r="U61" s="145"/>
      <c r="V61" s="145"/>
      <c r="W61" s="145"/>
    </row>
    <row r="62" spans="1:23" ht="12.75" hidden="1">
      <c r="A62" s="40"/>
      <c r="B62" s="40"/>
      <c r="C62" s="41" t="s">
        <v>260</v>
      </c>
      <c r="D62" s="42"/>
      <c r="E62" s="30">
        <v>0</v>
      </c>
      <c r="F62" s="108">
        <v>0</v>
      </c>
      <c r="G62" s="108">
        <v>0</v>
      </c>
      <c r="H62" s="109">
        <v>0</v>
      </c>
      <c r="I62" s="114">
        <v>0</v>
      </c>
      <c r="U62" s="145"/>
      <c r="V62" s="145"/>
      <c r="W62" s="145"/>
    </row>
    <row r="63" spans="1:23" ht="38.25">
      <c r="A63" s="40"/>
      <c r="B63" s="40"/>
      <c r="C63" s="41" t="s">
        <v>261</v>
      </c>
      <c r="D63" s="42"/>
      <c r="E63" s="30">
        <v>0</v>
      </c>
      <c r="F63" s="108">
        <v>0</v>
      </c>
      <c r="G63" s="108">
        <v>0</v>
      </c>
      <c r="H63" s="109">
        <v>0</v>
      </c>
      <c r="I63" s="114">
        <v>0</v>
      </c>
      <c r="U63" s="145"/>
      <c r="V63" s="145"/>
      <c r="W63" s="145"/>
    </row>
    <row r="64" spans="1:23" ht="12.75">
      <c r="A64" s="40"/>
      <c r="B64" s="40"/>
      <c r="C64" s="41" t="s">
        <v>429</v>
      </c>
      <c r="D64" s="48" t="s">
        <v>430</v>
      </c>
      <c r="E64" s="30">
        <v>0</v>
      </c>
      <c r="F64" s="108">
        <v>0</v>
      </c>
      <c r="G64" s="108">
        <v>231</v>
      </c>
      <c r="H64" s="109"/>
      <c r="I64" s="114"/>
      <c r="U64" s="145"/>
      <c r="V64" s="145"/>
      <c r="W64" s="145"/>
    </row>
    <row r="65" spans="1:23" ht="25.5">
      <c r="A65" s="40"/>
      <c r="B65" s="40"/>
      <c r="C65" s="41" t="s">
        <v>431</v>
      </c>
      <c r="D65" s="48">
        <v>45229</v>
      </c>
      <c r="E65" s="30"/>
      <c r="F65" s="108"/>
      <c r="G65" s="108">
        <v>269</v>
      </c>
      <c r="H65" s="109"/>
      <c r="I65" s="114"/>
      <c r="U65" s="145"/>
      <c r="V65" s="145"/>
      <c r="W65" s="145"/>
    </row>
    <row r="66" spans="1:23" ht="25.5">
      <c r="A66" s="40"/>
      <c r="B66" s="40"/>
      <c r="C66" s="41" t="s">
        <v>405</v>
      </c>
      <c r="D66" s="48">
        <v>44865</v>
      </c>
      <c r="E66" s="30">
        <v>1091</v>
      </c>
      <c r="F66" s="108">
        <v>1035</v>
      </c>
      <c r="G66" s="108">
        <v>0</v>
      </c>
      <c r="H66" s="109"/>
      <c r="I66" s="114"/>
      <c r="U66" s="145"/>
      <c r="V66" s="145"/>
      <c r="W66" s="145"/>
    </row>
    <row r="67" spans="1:23" ht="25.5">
      <c r="A67" s="40"/>
      <c r="B67" s="40"/>
      <c r="C67" s="41" t="s">
        <v>432</v>
      </c>
      <c r="D67" s="48">
        <v>45229</v>
      </c>
      <c r="E67" s="30">
        <v>0</v>
      </c>
      <c r="F67" s="108">
        <v>0</v>
      </c>
      <c r="G67" s="108">
        <v>550</v>
      </c>
      <c r="H67" s="109"/>
      <c r="I67" s="114"/>
      <c r="U67" s="145"/>
      <c r="V67" s="145"/>
      <c r="W67" s="145"/>
    </row>
    <row r="68" spans="1:23" ht="38.25">
      <c r="A68" s="40"/>
      <c r="B68" s="40"/>
      <c r="C68" s="41" t="s">
        <v>262</v>
      </c>
      <c r="D68" s="42"/>
      <c r="E68" s="30">
        <v>0</v>
      </c>
      <c r="F68" s="108">
        <v>0</v>
      </c>
      <c r="G68" s="108">
        <v>0</v>
      </c>
      <c r="H68" s="109">
        <v>0</v>
      </c>
      <c r="I68" s="114">
        <v>0</v>
      </c>
      <c r="U68" s="145"/>
      <c r="V68" s="145"/>
      <c r="W68" s="145"/>
    </row>
    <row r="69" spans="1:23" ht="12.75" hidden="1">
      <c r="A69" s="40"/>
      <c r="B69" s="40"/>
      <c r="C69" s="41" t="s">
        <v>260</v>
      </c>
      <c r="D69" s="42"/>
      <c r="E69" s="30">
        <v>0</v>
      </c>
      <c r="F69" s="108">
        <v>0</v>
      </c>
      <c r="G69" s="108">
        <v>0</v>
      </c>
      <c r="H69" s="109">
        <v>0</v>
      </c>
      <c r="I69" s="114">
        <v>0</v>
      </c>
      <c r="U69" s="145"/>
      <c r="V69" s="145"/>
      <c r="W69" s="145"/>
    </row>
    <row r="70" spans="1:23" ht="63.75">
      <c r="A70" s="40"/>
      <c r="B70" s="40"/>
      <c r="C70" s="41" t="s">
        <v>263</v>
      </c>
      <c r="D70" s="42"/>
      <c r="E70" s="30">
        <v>0</v>
      </c>
      <c r="F70" s="108">
        <v>0</v>
      </c>
      <c r="G70" s="108">
        <v>0</v>
      </c>
      <c r="H70" s="109">
        <v>0</v>
      </c>
      <c r="I70" s="114">
        <v>0</v>
      </c>
      <c r="U70" s="145"/>
      <c r="V70" s="145"/>
      <c r="W70" s="145"/>
    </row>
    <row r="71" spans="1:23" ht="12.75" hidden="1">
      <c r="A71" s="40"/>
      <c r="B71" s="40"/>
      <c r="C71" s="41" t="s">
        <v>260</v>
      </c>
      <c r="D71" s="42"/>
      <c r="E71" s="30">
        <v>0</v>
      </c>
      <c r="F71" s="108">
        <v>0</v>
      </c>
      <c r="G71" s="108">
        <v>0</v>
      </c>
      <c r="H71" s="109">
        <v>0</v>
      </c>
      <c r="I71" s="114">
        <v>0</v>
      </c>
      <c r="U71" s="145"/>
      <c r="V71" s="145"/>
      <c r="W71" s="145"/>
    </row>
    <row r="72" spans="1:23" ht="12.75">
      <c r="A72" s="40"/>
      <c r="B72" s="47">
        <v>4</v>
      </c>
      <c r="C72" s="41" t="s">
        <v>266</v>
      </c>
      <c r="D72" s="42"/>
      <c r="E72" s="30">
        <f>SUM(E73:E76)</f>
        <v>275</v>
      </c>
      <c r="F72" s="30">
        <f>SUM(F73:F76)</f>
        <v>212</v>
      </c>
      <c r="G72" s="111">
        <f>G73+G74+G75+G76+G77</f>
        <v>324</v>
      </c>
      <c r="H72" s="109">
        <v>0</v>
      </c>
      <c r="I72" s="114">
        <v>0</v>
      </c>
      <c r="U72" s="145"/>
      <c r="V72" s="145"/>
      <c r="W72" s="145"/>
    </row>
    <row r="73" spans="1:23" ht="12.75">
      <c r="A73" s="40"/>
      <c r="B73" s="47"/>
      <c r="C73" s="41" t="s">
        <v>406</v>
      </c>
      <c r="D73" s="48">
        <v>44895</v>
      </c>
      <c r="E73" s="30">
        <v>120</v>
      </c>
      <c r="F73" s="108">
        <v>111</v>
      </c>
      <c r="G73" s="108">
        <v>0</v>
      </c>
      <c r="H73" s="109"/>
      <c r="I73" s="114"/>
      <c r="U73" s="145"/>
      <c r="V73" s="145"/>
      <c r="W73" s="145"/>
    </row>
    <row r="74" spans="1:23" ht="12.75">
      <c r="A74" s="40"/>
      <c r="B74" s="47"/>
      <c r="C74" s="41" t="s">
        <v>407</v>
      </c>
      <c r="D74" s="48">
        <v>44804</v>
      </c>
      <c r="E74" s="30">
        <v>96</v>
      </c>
      <c r="F74" s="108">
        <v>96</v>
      </c>
      <c r="G74" s="108">
        <v>0</v>
      </c>
      <c r="H74" s="109"/>
      <c r="I74" s="114"/>
      <c r="U74" s="145"/>
      <c r="V74" s="145"/>
      <c r="W74" s="145"/>
    </row>
    <row r="75" spans="1:23" ht="12.75">
      <c r="A75" s="40"/>
      <c r="B75" s="47"/>
      <c r="C75" s="41" t="s">
        <v>408</v>
      </c>
      <c r="D75" s="48" t="s">
        <v>443</v>
      </c>
      <c r="E75" s="30">
        <v>53</v>
      </c>
      <c r="F75" s="108">
        <v>0</v>
      </c>
      <c r="G75" s="108">
        <v>52</v>
      </c>
      <c r="H75" s="109"/>
      <c r="I75" s="114"/>
      <c r="U75" s="145"/>
      <c r="V75" s="145"/>
      <c r="W75" s="145"/>
    </row>
    <row r="76" spans="1:23" ht="12.75">
      <c r="A76" s="40"/>
      <c r="B76" s="47"/>
      <c r="C76" s="41" t="s">
        <v>410</v>
      </c>
      <c r="D76" s="48">
        <v>45291</v>
      </c>
      <c r="E76" s="30">
        <v>6</v>
      </c>
      <c r="F76" s="108">
        <v>5</v>
      </c>
      <c r="G76" s="108">
        <v>12</v>
      </c>
      <c r="H76" s="109"/>
      <c r="I76" s="114"/>
      <c r="U76" s="145"/>
      <c r="V76" s="145"/>
      <c r="W76" s="145"/>
    </row>
    <row r="77" spans="1:23" ht="12.75">
      <c r="A77" s="40"/>
      <c r="B77" s="47"/>
      <c r="C77" s="41" t="s">
        <v>444</v>
      </c>
      <c r="D77" s="48">
        <v>45291</v>
      </c>
      <c r="E77" s="30"/>
      <c r="F77" s="108"/>
      <c r="G77" s="108">
        <v>260</v>
      </c>
      <c r="H77" s="109"/>
      <c r="I77" s="114"/>
      <c r="U77" s="145"/>
      <c r="V77" s="145"/>
      <c r="W77" s="145"/>
    </row>
    <row r="78" spans="1:23" ht="25.5">
      <c r="A78" s="40"/>
      <c r="B78" s="47">
        <v>5</v>
      </c>
      <c r="C78" s="41" t="s">
        <v>267</v>
      </c>
      <c r="D78" s="42"/>
      <c r="E78" s="28">
        <f>E79+E80</f>
        <v>0</v>
      </c>
      <c r="F78" s="110">
        <f>F79+F80</f>
        <v>0</v>
      </c>
      <c r="G78" s="110">
        <f>G79+G80</f>
        <v>0</v>
      </c>
      <c r="H78" s="110">
        <f>H79+H80</f>
        <v>0</v>
      </c>
      <c r="I78" s="110">
        <f>I79+I80</f>
        <v>0</v>
      </c>
      <c r="U78" s="145"/>
      <c r="V78" s="145"/>
      <c r="W78" s="145"/>
    </row>
    <row r="79" spans="1:23" ht="12.75">
      <c r="A79" s="40"/>
      <c r="B79" s="40"/>
      <c r="C79" s="41" t="s">
        <v>254</v>
      </c>
      <c r="D79" s="48"/>
      <c r="E79" s="30">
        <v>0</v>
      </c>
      <c r="F79" s="108">
        <v>0</v>
      </c>
      <c r="G79" s="108">
        <v>0</v>
      </c>
      <c r="H79" s="109">
        <v>0</v>
      </c>
      <c r="I79" s="114">
        <v>0</v>
      </c>
      <c r="U79" s="145"/>
      <c r="V79" s="145"/>
      <c r="W79" s="145"/>
    </row>
    <row r="80" spans="1:23" ht="12.75">
      <c r="A80" s="40"/>
      <c r="B80" s="40"/>
      <c r="C80" s="41" t="s">
        <v>268</v>
      </c>
      <c r="D80" s="42"/>
      <c r="E80" s="30">
        <v>0</v>
      </c>
      <c r="F80" s="108">
        <v>0</v>
      </c>
      <c r="G80" s="108">
        <v>0</v>
      </c>
      <c r="H80" s="109">
        <v>0</v>
      </c>
      <c r="I80" s="114">
        <v>0</v>
      </c>
      <c r="U80" s="145"/>
      <c r="V80" s="145"/>
      <c r="W80" s="145"/>
    </row>
    <row r="81" spans="1:23" ht="12.75">
      <c r="A81" s="40"/>
      <c r="B81" s="40"/>
      <c r="C81" s="41" t="s">
        <v>260</v>
      </c>
      <c r="D81" s="42"/>
      <c r="E81" s="30">
        <v>0</v>
      </c>
      <c r="F81" s="108">
        <v>0</v>
      </c>
      <c r="G81" s="108">
        <v>0</v>
      </c>
      <c r="H81" s="109">
        <v>0</v>
      </c>
      <c r="I81" s="114">
        <v>0</v>
      </c>
      <c r="U81" s="145"/>
      <c r="V81" s="145"/>
      <c r="W81" s="145"/>
    </row>
    <row r="82" spans="1:23" ht="12.75" customHeight="1" hidden="1">
      <c r="A82" s="40"/>
      <c r="B82" s="40"/>
      <c r="C82" s="41" t="s">
        <v>262</v>
      </c>
      <c r="D82" s="42"/>
      <c r="E82" s="30">
        <v>0</v>
      </c>
      <c r="F82" s="108">
        <v>0</v>
      </c>
      <c r="G82" s="108">
        <v>0</v>
      </c>
      <c r="H82" s="109">
        <v>0</v>
      </c>
      <c r="I82" s="114">
        <v>0</v>
      </c>
      <c r="U82" s="145"/>
      <c r="V82" s="145"/>
      <c r="W82" s="145"/>
    </row>
    <row r="83" spans="1:23" ht="12.75" customHeight="1" hidden="1">
      <c r="A83" s="40"/>
      <c r="B83" s="40"/>
      <c r="C83" s="41" t="s">
        <v>260</v>
      </c>
      <c r="D83" s="42"/>
      <c r="E83" s="30">
        <v>0</v>
      </c>
      <c r="F83" s="108">
        <v>0</v>
      </c>
      <c r="G83" s="108">
        <v>0</v>
      </c>
      <c r="H83" s="109">
        <v>0</v>
      </c>
      <c r="I83" s="114">
        <v>0</v>
      </c>
      <c r="U83" s="145"/>
      <c r="V83" s="145"/>
      <c r="W83" s="145"/>
    </row>
    <row r="84" spans="1:23" ht="12.75">
      <c r="A84" s="40"/>
      <c r="B84" s="40"/>
      <c r="C84" s="41" t="s">
        <v>260</v>
      </c>
      <c r="D84" s="42"/>
      <c r="E84" s="30">
        <v>0</v>
      </c>
      <c r="F84" s="108">
        <v>0</v>
      </c>
      <c r="G84" s="108">
        <v>0</v>
      </c>
      <c r="H84" s="109">
        <v>0</v>
      </c>
      <c r="I84" s="114">
        <v>0</v>
      </c>
      <c r="U84" s="145"/>
      <c r="V84" s="145"/>
      <c r="W84" s="145"/>
    </row>
    <row r="85" spans="1:23" ht="12.75" customHeight="1" hidden="1">
      <c r="A85" s="40"/>
      <c r="B85" s="40"/>
      <c r="C85" s="41" t="s">
        <v>263</v>
      </c>
      <c r="D85" s="42"/>
      <c r="E85" s="30">
        <v>0</v>
      </c>
      <c r="F85" s="108">
        <v>0</v>
      </c>
      <c r="G85" s="108">
        <v>0</v>
      </c>
      <c r="H85" s="109">
        <v>0</v>
      </c>
      <c r="I85" s="114">
        <v>0</v>
      </c>
      <c r="U85" s="145"/>
      <c r="V85" s="145"/>
      <c r="W85" s="145"/>
    </row>
    <row r="86" spans="1:23" ht="12.75" customHeight="1" hidden="1">
      <c r="A86" s="40"/>
      <c r="B86" s="40"/>
      <c r="C86" s="41" t="s">
        <v>260</v>
      </c>
      <c r="D86" s="42"/>
      <c r="E86" s="30">
        <v>0</v>
      </c>
      <c r="F86" s="108">
        <v>0</v>
      </c>
      <c r="G86" s="108">
        <v>0</v>
      </c>
      <c r="H86" s="109">
        <v>0</v>
      </c>
      <c r="I86" s="114">
        <v>0</v>
      </c>
      <c r="U86" s="145"/>
      <c r="V86" s="145"/>
      <c r="W86" s="145"/>
    </row>
    <row r="87" spans="1:23" ht="12.75">
      <c r="A87" s="40"/>
      <c r="B87" s="40"/>
      <c r="C87" s="41" t="s">
        <v>260</v>
      </c>
      <c r="D87" s="42"/>
      <c r="E87" s="30">
        <v>0</v>
      </c>
      <c r="F87" s="108">
        <v>0</v>
      </c>
      <c r="G87" s="108">
        <v>0</v>
      </c>
      <c r="H87" s="109">
        <v>0</v>
      </c>
      <c r="I87" s="114">
        <v>0</v>
      </c>
      <c r="U87" s="145"/>
      <c r="V87" s="145"/>
      <c r="W87" s="145"/>
    </row>
    <row r="88" spans="1:9" ht="12.75" customHeight="1" hidden="1">
      <c r="A88" s="40"/>
      <c r="B88" s="47">
        <v>4</v>
      </c>
      <c r="C88" s="41" t="s">
        <v>266</v>
      </c>
      <c r="D88" s="42"/>
      <c r="E88" s="30">
        <v>0</v>
      </c>
      <c r="F88" s="30">
        <v>0</v>
      </c>
      <c r="G88" s="30">
        <v>0</v>
      </c>
      <c r="H88" s="27">
        <v>0</v>
      </c>
      <c r="I88" s="25">
        <v>0</v>
      </c>
    </row>
    <row r="89" spans="1:9" ht="12.75" customHeight="1" hidden="1">
      <c r="A89" s="40"/>
      <c r="B89" s="47">
        <v>5</v>
      </c>
      <c r="C89" s="41" t="s">
        <v>267</v>
      </c>
      <c r="D89" s="42"/>
      <c r="E89" s="28">
        <f>E90+E91</f>
        <v>0</v>
      </c>
      <c r="F89" s="28">
        <f>F90+F91</f>
        <v>0</v>
      </c>
      <c r="G89" s="28">
        <f>G90+G91</f>
        <v>0</v>
      </c>
      <c r="H89" s="28">
        <f>H90+H91</f>
        <v>0</v>
      </c>
      <c r="I89" s="28">
        <f>I90+I91</f>
        <v>0</v>
      </c>
    </row>
    <row r="90" spans="1:9" ht="12.75">
      <c r="A90" s="40"/>
      <c r="B90" s="40"/>
      <c r="C90" s="41" t="s">
        <v>254</v>
      </c>
      <c r="D90" s="48"/>
      <c r="E90" s="30">
        <v>0</v>
      </c>
      <c r="F90" s="30">
        <v>0</v>
      </c>
      <c r="G90" s="30">
        <v>0</v>
      </c>
      <c r="H90" s="27">
        <v>0</v>
      </c>
      <c r="I90" s="25">
        <v>0</v>
      </c>
    </row>
    <row r="91" spans="1:9" ht="12.75" customHeight="1" hidden="1">
      <c r="A91" s="40"/>
      <c r="B91" s="40"/>
      <c r="C91" s="41" t="s">
        <v>268</v>
      </c>
      <c r="D91" s="42"/>
      <c r="E91" s="30">
        <v>0</v>
      </c>
      <c r="F91" s="30">
        <v>0</v>
      </c>
      <c r="G91" s="30">
        <v>0</v>
      </c>
      <c r="H91" s="27">
        <v>0</v>
      </c>
      <c r="I91" s="25">
        <v>0</v>
      </c>
    </row>
    <row r="92" ht="12.75" customHeight="1" hidden="1">
      <c r="F92" s="1"/>
    </row>
    <row r="93" spans="3:9" ht="12.75" customHeight="1">
      <c r="C93" s="9" t="str">
        <f>'[1]ANEXA1'!B73</f>
        <v>DIRECTOR GENERAL</v>
      </c>
      <c r="E93" s="185" t="s">
        <v>279</v>
      </c>
      <c r="F93" s="185"/>
      <c r="G93" s="185"/>
      <c r="H93" s="101"/>
      <c r="I93" s="101"/>
    </row>
    <row r="94" spans="3:9" ht="12.75">
      <c r="C94" s="32" t="str">
        <f>'[1]ANEXA1'!B74</f>
        <v>BUJOR IONUT ANTONIO</v>
      </c>
      <c r="E94" s="16" t="str">
        <f>'[2]ANEXA1'!H75</f>
        <v>FABIAN DANA IOANA</v>
      </c>
      <c r="F94" s="16"/>
      <c r="G94" s="16"/>
      <c r="H94" s="16"/>
      <c r="I94" s="16"/>
    </row>
    <row r="95" ht="12.75">
      <c r="F95" s="1"/>
    </row>
    <row r="96" ht="12.75" customHeight="1">
      <c r="F96" s="1"/>
    </row>
    <row r="97" spans="3:6" ht="12.75">
      <c r="C97" s="32" t="s">
        <v>283</v>
      </c>
      <c r="E97" s="186" t="s">
        <v>282</v>
      </c>
      <c r="F97" s="186"/>
    </row>
    <row r="98" spans="3:6" ht="12.75" customHeight="1">
      <c r="C98" s="32" t="s">
        <v>284</v>
      </c>
      <c r="E98" s="186" t="s">
        <v>376</v>
      </c>
      <c r="F98" s="186"/>
    </row>
    <row r="99" ht="12.75">
      <c r="F99" s="1"/>
    </row>
    <row r="100" ht="12.75">
      <c r="F100" s="1"/>
    </row>
    <row r="101" ht="12.75">
      <c r="F101" s="1"/>
    </row>
    <row r="102" ht="12.75">
      <c r="F102" s="1"/>
    </row>
  </sheetData>
  <sheetProtection selectLockedCells="1" selectUnlockedCells="1"/>
  <mergeCells count="11">
    <mergeCell ref="D10:D11"/>
    <mergeCell ref="E10:F10"/>
    <mergeCell ref="G10:I10"/>
    <mergeCell ref="E93:G93"/>
    <mergeCell ref="E97:F97"/>
    <mergeCell ref="E98:F98"/>
    <mergeCell ref="H1:I1"/>
    <mergeCell ref="A7:I7"/>
    <mergeCell ref="A10:A11"/>
    <mergeCell ref="B10:B11"/>
    <mergeCell ref="C10:C11"/>
  </mergeCells>
  <printOptions/>
  <pageMargins left="0.7874015748031497" right="0.7874015748031497" top="1.2598425196850394" bottom="1.062992125984252" header="0.7874015748031497" footer="0.7874015748031497"/>
  <pageSetup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10.00390625" style="0" customWidth="1"/>
    <col min="6" max="6" width="6.7109375" style="0" customWidth="1"/>
    <col min="7" max="7" width="7.8515625" style="0" customWidth="1"/>
    <col min="8" max="8" width="6.8515625" style="0" customWidth="1"/>
    <col min="9" max="9" width="6.28125" style="0" customWidth="1"/>
  </cols>
  <sheetData>
    <row r="1" ht="12.75">
      <c r="B1" t="s">
        <v>451</v>
      </c>
    </row>
    <row r="2" spans="1:3" ht="12.75">
      <c r="A2" s="4" t="s">
        <v>272</v>
      </c>
      <c r="B2" s="5"/>
      <c r="C2" s="36"/>
    </row>
    <row r="3" spans="1:3" ht="12.75">
      <c r="A3" s="4" t="s">
        <v>273</v>
      </c>
      <c r="B3" s="5"/>
      <c r="C3" s="36"/>
    </row>
    <row r="4" spans="1:3" ht="12.75">
      <c r="A4" s="4" t="s">
        <v>274</v>
      </c>
      <c r="B4" s="5"/>
      <c r="C4" s="36"/>
    </row>
    <row r="5" spans="1:3" ht="12.75">
      <c r="A5" s="4" t="s">
        <v>275</v>
      </c>
      <c r="B5" s="5"/>
      <c r="C5" s="36"/>
    </row>
    <row r="8" ht="12.75">
      <c r="C8" t="s">
        <v>377</v>
      </c>
    </row>
    <row r="10" ht="12.75">
      <c r="K10" t="s">
        <v>372</v>
      </c>
    </row>
    <row r="11" spans="1:11" ht="26.25" customHeight="1">
      <c r="A11" s="189" t="s">
        <v>359</v>
      </c>
      <c r="B11" s="189" t="s">
        <v>360</v>
      </c>
      <c r="C11" s="193" t="s">
        <v>361</v>
      </c>
      <c r="D11" s="193" t="s">
        <v>446</v>
      </c>
      <c r="E11" s="193"/>
      <c r="F11" s="189" t="s">
        <v>447</v>
      </c>
      <c r="G11" s="189"/>
      <c r="H11" s="189" t="s">
        <v>352</v>
      </c>
      <c r="I11" s="189"/>
      <c r="J11" s="189" t="s">
        <v>353</v>
      </c>
      <c r="K11" s="189"/>
    </row>
    <row r="12" spans="1:11" ht="12.75">
      <c r="A12" s="189"/>
      <c r="B12" s="189"/>
      <c r="C12" s="193"/>
      <c r="D12" s="190" t="s">
        <v>354</v>
      </c>
      <c r="E12" s="190"/>
      <c r="F12" s="190" t="s">
        <v>355</v>
      </c>
      <c r="G12" s="190"/>
      <c r="H12" s="190" t="s">
        <v>355</v>
      </c>
      <c r="I12" s="190"/>
      <c r="J12" s="190" t="s">
        <v>355</v>
      </c>
      <c r="K12" s="190"/>
    </row>
    <row r="13" spans="1:11" ht="25.5" customHeight="1">
      <c r="A13" s="189"/>
      <c r="B13" s="189"/>
      <c r="C13" s="193"/>
      <c r="D13" s="91" t="s">
        <v>356</v>
      </c>
      <c r="E13" s="90" t="s">
        <v>357</v>
      </c>
      <c r="F13" s="90" t="s">
        <v>358</v>
      </c>
      <c r="G13" s="90" t="s">
        <v>357</v>
      </c>
      <c r="H13" s="90" t="s">
        <v>358</v>
      </c>
      <c r="I13" s="90" t="s">
        <v>357</v>
      </c>
      <c r="J13" s="90" t="s">
        <v>358</v>
      </c>
      <c r="K13" s="90" t="s">
        <v>357</v>
      </c>
    </row>
    <row r="14" spans="1:11" ht="12.75">
      <c r="A14" s="90">
        <v>0</v>
      </c>
      <c r="B14" s="90">
        <v>1</v>
      </c>
      <c r="C14" s="90">
        <v>2</v>
      </c>
      <c r="D14" s="90">
        <v>3</v>
      </c>
      <c r="E14" s="90">
        <v>4</v>
      </c>
      <c r="F14" s="90">
        <v>5</v>
      </c>
      <c r="G14" s="90">
        <v>6</v>
      </c>
      <c r="H14" s="90">
        <v>7</v>
      </c>
      <c r="I14" s="90">
        <v>8</v>
      </c>
      <c r="J14" s="90">
        <v>9</v>
      </c>
      <c r="K14" s="90">
        <v>10</v>
      </c>
    </row>
    <row r="15" spans="1:11" ht="12.75">
      <c r="A15" s="89" t="s">
        <v>362</v>
      </c>
      <c r="B15" s="194" t="s">
        <v>363</v>
      </c>
      <c r="C15" s="194"/>
      <c r="D15" s="194"/>
      <c r="E15" s="194"/>
      <c r="F15" s="194"/>
      <c r="G15" s="194"/>
      <c r="H15" s="194"/>
      <c r="I15" s="194"/>
      <c r="J15" s="194"/>
      <c r="K15" s="194"/>
    </row>
    <row r="16" spans="1:11" ht="12.75">
      <c r="A16" s="90">
        <v>1</v>
      </c>
      <c r="B16" s="89" t="s">
        <v>364</v>
      </c>
      <c r="C16" s="89"/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</row>
    <row r="17" spans="1:11" ht="12.75">
      <c r="A17" s="90"/>
      <c r="B17" s="89" t="s">
        <v>366</v>
      </c>
      <c r="C17" s="89"/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</row>
    <row r="18" spans="1:11" ht="12.75">
      <c r="A18" s="89" t="s">
        <v>365</v>
      </c>
      <c r="B18" s="194" t="s">
        <v>367</v>
      </c>
      <c r="C18" s="194"/>
      <c r="D18" s="194"/>
      <c r="E18" s="194"/>
      <c r="F18" s="194"/>
      <c r="G18" s="194"/>
      <c r="H18" s="194"/>
      <c r="I18" s="194"/>
      <c r="J18" s="194"/>
      <c r="K18" s="194"/>
    </row>
    <row r="19" spans="1:11" ht="12.75">
      <c r="A19" s="90">
        <v>1</v>
      </c>
      <c r="B19" s="89" t="s">
        <v>368</v>
      </c>
      <c r="C19" s="89"/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</row>
    <row r="20" spans="2:11" ht="12.75">
      <c r="B20" s="92" t="s">
        <v>369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</row>
    <row r="21" spans="1:11" ht="41.25" customHeight="1">
      <c r="A21" s="93" t="s">
        <v>370</v>
      </c>
      <c r="B21" s="94" t="s">
        <v>371</v>
      </c>
      <c r="C21" s="89"/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</row>
    <row r="23" ht="12.75">
      <c r="A23" t="s">
        <v>373</v>
      </c>
    </row>
    <row r="24" ht="12.75">
      <c r="A24" t="s">
        <v>374</v>
      </c>
    </row>
    <row r="26" spans="2:9" ht="12.75">
      <c r="B26" s="191" t="s">
        <v>277</v>
      </c>
      <c r="C26" s="192"/>
      <c r="D26" s="195" t="s">
        <v>279</v>
      </c>
      <c r="E26" s="195"/>
      <c r="F26" s="195"/>
      <c r="G26" s="195"/>
      <c r="H26" s="195"/>
      <c r="I26" s="195"/>
    </row>
    <row r="27" spans="2:9" ht="12.75">
      <c r="B27" s="196" t="s">
        <v>375</v>
      </c>
      <c r="C27" s="192"/>
      <c r="D27" s="192"/>
      <c r="E27" s="16"/>
      <c r="F27" s="16"/>
      <c r="G27" s="16"/>
      <c r="H27" s="16" t="s">
        <v>298</v>
      </c>
      <c r="I27" s="16"/>
    </row>
    <row r="28" spans="2:9" ht="25.5" customHeight="1">
      <c r="B28" s="20"/>
      <c r="C28" s="16"/>
      <c r="D28" s="176"/>
      <c r="E28" s="176"/>
      <c r="F28" s="176"/>
      <c r="G28" s="176"/>
      <c r="H28" s="176"/>
      <c r="I28" s="176"/>
    </row>
    <row r="29" spans="2:9" ht="12.75">
      <c r="B29" s="16"/>
      <c r="C29" s="16"/>
      <c r="D29" s="16"/>
      <c r="E29" s="16"/>
      <c r="F29" s="16"/>
      <c r="G29" s="16"/>
      <c r="H29" s="16" t="s">
        <v>282</v>
      </c>
      <c r="I29" s="16"/>
    </row>
    <row r="30" ht="12.75">
      <c r="H30" t="s">
        <v>376</v>
      </c>
    </row>
  </sheetData>
  <sheetProtection/>
  <mergeCells count="17">
    <mergeCell ref="D28:I28"/>
    <mergeCell ref="B26:C26"/>
    <mergeCell ref="C11:C13"/>
    <mergeCell ref="B11:B13"/>
    <mergeCell ref="A11:A13"/>
    <mergeCell ref="B15:K15"/>
    <mergeCell ref="B18:K18"/>
    <mergeCell ref="D26:I26"/>
    <mergeCell ref="D11:E11"/>
    <mergeCell ref="B27:D27"/>
    <mergeCell ref="F11:G11"/>
    <mergeCell ref="H11:I11"/>
    <mergeCell ref="J11:K11"/>
    <mergeCell ref="D12:E12"/>
    <mergeCell ref="F12:G12"/>
    <mergeCell ref="H12:I12"/>
    <mergeCell ref="J12:K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Mariana Husar</cp:lastModifiedBy>
  <cp:lastPrinted>2023-08-09T10:46:45Z</cp:lastPrinted>
  <dcterms:created xsi:type="dcterms:W3CDTF">2016-01-13T07:29:29Z</dcterms:created>
  <dcterms:modified xsi:type="dcterms:W3CDTF">2023-08-09T10:47:23Z</dcterms:modified>
  <cp:category/>
  <cp:version/>
  <cp:contentType/>
  <cp:contentStatus/>
</cp:coreProperties>
</file>