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rela.Sinca\Documents\MIRELA\2026\sedinte\2026.08.24\hcl 195-196\hcl 195\Anexe la hcl 195\"/>
    </mc:Choice>
  </mc:AlternateContent>
  <xr:revisionPtr revIDLastSave="0" documentId="13_ncr:1_{BE043760-6648-4E91-80B7-3BDC213EE1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Sheet1!$A$5:$K$5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3" i="1" l="1"/>
  <c r="I159" i="1" s="1"/>
  <c r="I102" i="1"/>
  <c r="I158" i="1" s="1"/>
  <c r="I100" i="1"/>
  <c r="I156" i="1" s="1"/>
  <c r="I1050" i="1"/>
  <c r="I1090" i="1"/>
  <c r="I1066" i="1"/>
  <c r="I193" i="1"/>
  <c r="I150" i="1"/>
  <c r="I115" i="1"/>
  <c r="I662" i="1"/>
  <c r="I315" i="1"/>
  <c r="I332" i="1"/>
  <c r="J157" i="1"/>
  <c r="J161" i="1"/>
  <c r="I157" i="1"/>
  <c r="I161" i="1"/>
  <c r="I155" i="1"/>
  <c r="J150" i="1"/>
  <c r="I152" i="1"/>
  <c r="I146" i="1" s="1"/>
  <c r="J147" i="1"/>
  <c r="I636" i="1"/>
  <c r="J331" i="1"/>
  <c r="J152" i="1" l="1"/>
  <c r="J146" i="1" s="1"/>
  <c r="I412" i="1" l="1"/>
  <c r="J701" i="1"/>
  <c r="J700" i="1"/>
  <c r="I758" i="1" l="1"/>
  <c r="I759" i="1"/>
  <c r="I760" i="1"/>
  <c r="I761" i="1"/>
  <c r="I850" i="1"/>
  <c r="J842" i="1"/>
  <c r="I134" i="1"/>
  <c r="I126" i="1"/>
  <c r="I278" i="1"/>
  <c r="I279" i="1"/>
  <c r="I280" i="1"/>
  <c r="I281" i="1"/>
  <c r="J271" i="1" l="1"/>
  <c r="J207" i="1"/>
  <c r="F982" i="1"/>
  <c r="G755" i="1"/>
  <c r="I755" i="1" s="1"/>
  <c r="J755" i="1" s="1"/>
  <c r="G754" i="1"/>
  <c r="I754" i="1" s="1"/>
  <c r="J753" i="1"/>
  <c r="J752" i="1"/>
  <c r="J751" i="1"/>
  <c r="J750" i="1"/>
  <c r="J214" i="1"/>
  <c r="G275" i="1"/>
  <c r="I275" i="1" s="1"/>
  <c r="I274" i="1"/>
  <c r="J274" i="1" s="1"/>
  <c r="J270" i="1"/>
  <c r="J269" i="1"/>
  <c r="H268" i="1"/>
  <c r="J206" i="1"/>
  <c r="G267" i="1"/>
  <c r="I267" i="1" s="1"/>
  <c r="I266" i="1"/>
  <c r="J262" i="1"/>
  <c r="J261" i="1"/>
  <c r="H260" i="1"/>
  <c r="I181" i="1"/>
  <c r="I253" i="1"/>
  <c r="J881" i="1"/>
  <c r="J882" i="1"/>
  <c r="J883" i="1"/>
  <c r="J886" i="1"/>
  <c r="I882" i="1"/>
  <c r="I883" i="1"/>
  <c r="I884" i="1"/>
  <c r="I885" i="1"/>
  <c r="I881" i="1"/>
  <c r="J876" i="1"/>
  <c r="J884" i="1" s="1"/>
  <c r="G879" i="1"/>
  <c r="I879" i="1" s="1"/>
  <c r="G878" i="1"/>
  <c r="I878" i="1" s="1"/>
  <c r="J877" i="1"/>
  <c r="H872" i="1"/>
  <c r="F13" i="1"/>
  <c r="I260" i="1" l="1"/>
  <c r="I748" i="1"/>
  <c r="J754" i="1"/>
  <c r="J748" i="1" s="1"/>
  <c r="I268" i="1"/>
  <c r="I277" i="1"/>
  <c r="J268" i="1"/>
  <c r="I872" i="1"/>
  <c r="J266" i="1"/>
  <c r="J260" i="1" s="1"/>
  <c r="J872" i="1"/>
  <c r="G259" i="1"/>
  <c r="I259" i="1" s="1"/>
  <c r="I258" i="1"/>
  <c r="J258" i="1" s="1"/>
  <c r="J254" i="1"/>
  <c r="J253" i="1"/>
  <c r="H252" i="1"/>
  <c r="I59" i="1"/>
  <c r="I60" i="1"/>
  <c r="I61" i="1"/>
  <c r="I62" i="1"/>
  <c r="I58" i="1"/>
  <c r="J925" i="1"/>
  <c r="J931" i="1"/>
  <c r="I927" i="1"/>
  <c r="I926" i="1"/>
  <c r="I929" i="1"/>
  <c r="I930" i="1"/>
  <c r="I928" i="1"/>
  <c r="J919" i="1"/>
  <c r="H1110" i="1"/>
  <c r="J1110" i="1"/>
  <c r="J1115" i="1"/>
  <c r="J1116" i="1"/>
  <c r="I1111" i="1"/>
  <c r="I1112" i="1"/>
  <c r="I1113" i="1"/>
  <c r="I1114" i="1"/>
  <c r="I1110" i="1"/>
  <c r="J1012" i="1"/>
  <c r="I1013" i="1"/>
  <c r="J1004" i="1"/>
  <c r="H985" i="1"/>
  <c r="J991" i="1"/>
  <c r="I986" i="1"/>
  <c r="I987" i="1"/>
  <c r="I988" i="1"/>
  <c r="I989" i="1"/>
  <c r="I985" i="1"/>
  <c r="H847" i="1"/>
  <c r="J916" i="1"/>
  <c r="G922" i="1"/>
  <c r="I922" i="1" s="1"/>
  <c r="I915" i="1" s="1"/>
  <c r="J921" i="1"/>
  <c r="G921" i="1"/>
  <c r="J920" i="1"/>
  <c r="J918" i="1"/>
  <c r="J917" i="1"/>
  <c r="H915" i="1"/>
  <c r="J902" i="1"/>
  <c r="J847" i="1"/>
  <c r="J853" i="1"/>
  <c r="I848" i="1"/>
  <c r="I849" i="1"/>
  <c r="I851" i="1"/>
  <c r="I852" i="1"/>
  <c r="I847" i="1"/>
  <c r="J804" i="1"/>
  <c r="I808" i="1"/>
  <c r="I807" i="1"/>
  <c r="I806" i="1"/>
  <c r="I805" i="1"/>
  <c r="I804" i="1"/>
  <c r="J798" i="1"/>
  <c r="H757" i="1"/>
  <c r="J742" i="1"/>
  <c r="J743" i="1"/>
  <c r="J744" i="1"/>
  <c r="J745" i="1"/>
  <c r="J734" i="1"/>
  <c r="J735" i="1"/>
  <c r="J736" i="1"/>
  <c r="J737" i="1"/>
  <c r="J723" i="1"/>
  <c r="J717" i="1"/>
  <c r="J718" i="1"/>
  <c r="J719" i="1"/>
  <c r="J720" i="1"/>
  <c r="J727" i="1"/>
  <c r="J728" i="1"/>
  <c r="J729" i="1"/>
  <c r="J726" i="1"/>
  <c r="I651" i="1"/>
  <c r="I757" i="1" s="1"/>
  <c r="J417" i="1"/>
  <c r="J418" i="1"/>
  <c r="J419" i="1"/>
  <c r="J420" i="1"/>
  <c r="J416" i="1"/>
  <c r="I633" i="1"/>
  <c r="I634" i="1"/>
  <c r="I637" i="1"/>
  <c r="H633" i="1"/>
  <c r="I394" i="1"/>
  <c r="I635" i="1" s="1"/>
  <c r="G631" i="1"/>
  <c r="I631" i="1" s="1"/>
  <c r="J631" i="1" s="1"/>
  <c r="G630" i="1"/>
  <c r="I630" i="1" s="1"/>
  <c r="J629" i="1"/>
  <c r="J628" i="1"/>
  <c r="J627" i="1"/>
  <c r="J626" i="1"/>
  <c r="J625" i="1"/>
  <c r="G623" i="1"/>
  <c r="I623" i="1" s="1"/>
  <c r="J623" i="1" s="1"/>
  <c r="G622" i="1"/>
  <c r="I622" i="1" s="1"/>
  <c r="J621" i="1"/>
  <c r="J620" i="1"/>
  <c r="J619" i="1"/>
  <c r="J618" i="1"/>
  <c r="J617" i="1"/>
  <c r="G615" i="1"/>
  <c r="I615" i="1" s="1"/>
  <c r="J615" i="1" s="1"/>
  <c r="G614" i="1"/>
  <c r="I614" i="1" s="1"/>
  <c r="J613" i="1"/>
  <c r="J612" i="1"/>
  <c r="J611" i="1"/>
  <c r="J610" i="1"/>
  <c r="J609" i="1"/>
  <c r="G607" i="1"/>
  <c r="I607" i="1" s="1"/>
  <c r="J607" i="1" s="1"/>
  <c r="G606" i="1"/>
  <c r="I606" i="1" s="1"/>
  <c r="J605" i="1"/>
  <c r="J604" i="1"/>
  <c r="J603" i="1"/>
  <c r="J602" i="1"/>
  <c r="J601" i="1"/>
  <c r="J561" i="1"/>
  <c r="J562" i="1"/>
  <c r="J554" i="1"/>
  <c r="J555" i="1"/>
  <c r="J556" i="1"/>
  <c r="J557" i="1"/>
  <c r="J558" i="1"/>
  <c r="G543" i="1"/>
  <c r="I543" i="1" s="1"/>
  <c r="J542" i="1"/>
  <c r="G542" i="1"/>
  <c r="J541" i="1"/>
  <c r="J540" i="1"/>
  <c r="J539" i="1"/>
  <c r="J538" i="1"/>
  <c r="J537" i="1"/>
  <c r="G535" i="1"/>
  <c r="I535" i="1" s="1"/>
  <c r="J534" i="1"/>
  <c r="G534" i="1"/>
  <c r="J533" i="1"/>
  <c r="J532" i="1"/>
  <c r="J531" i="1"/>
  <c r="J530" i="1"/>
  <c r="J529" i="1"/>
  <c r="G527" i="1"/>
  <c r="I527" i="1" s="1"/>
  <c r="J526" i="1"/>
  <c r="G526" i="1"/>
  <c r="J525" i="1"/>
  <c r="J524" i="1"/>
  <c r="J523" i="1"/>
  <c r="J522" i="1"/>
  <c r="J521" i="1"/>
  <c r="G518" i="1"/>
  <c r="I518" i="1" s="1"/>
  <c r="J517" i="1"/>
  <c r="G517" i="1"/>
  <c r="J516" i="1"/>
  <c r="J515" i="1"/>
  <c r="J514" i="1"/>
  <c r="J513" i="1"/>
  <c r="J512" i="1"/>
  <c r="G510" i="1"/>
  <c r="I510" i="1" s="1"/>
  <c r="J510" i="1" s="1"/>
  <c r="J509" i="1"/>
  <c r="G509" i="1"/>
  <c r="J508" i="1"/>
  <c r="J507" i="1"/>
  <c r="J506" i="1"/>
  <c r="J505" i="1"/>
  <c r="J504" i="1"/>
  <c r="G502" i="1"/>
  <c r="I502" i="1" s="1"/>
  <c r="J501" i="1"/>
  <c r="G501" i="1"/>
  <c r="J500" i="1"/>
  <c r="J499" i="1"/>
  <c r="J498" i="1"/>
  <c r="J497" i="1"/>
  <c r="J496" i="1"/>
  <c r="G494" i="1"/>
  <c r="I494" i="1" s="1"/>
  <c r="J493" i="1"/>
  <c r="G493" i="1"/>
  <c r="J492" i="1"/>
  <c r="J491" i="1"/>
  <c r="J490" i="1"/>
  <c r="J489" i="1"/>
  <c r="J488" i="1"/>
  <c r="J485" i="1"/>
  <c r="J480" i="1"/>
  <c r="J481" i="1"/>
  <c r="J482" i="1"/>
  <c r="J483" i="1"/>
  <c r="J477" i="1"/>
  <c r="J472" i="1"/>
  <c r="J473" i="1"/>
  <c r="J474" i="1"/>
  <c r="J475" i="1"/>
  <c r="J469" i="1"/>
  <c r="J464" i="1"/>
  <c r="J465" i="1"/>
  <c r="J466" i="1"/>
  <c r="J467" i="1"/>
  <c r="J456" i="1"/>
  <c r="J457" i="1"/>
  <c r="J458" i="1"/>
  <c r="J459" i="1"/>
  <c r="J460" i="1"/>
  <c r="J337" i="1"/>
  <c r="J338" i="1"/>
  <c r="J339" i="1"/>
  <c r="J340" i="1"/>
  <c r="J341" i="1"/>
  <c r="J342" i="1"/>
  <c r="J336" i="1"/>
  <c r="J547" i="1"/>
  <c r="J548" i="1"/>
  <c r="J549" i="1"/>
  <c r="J550" i="1"/>
  <c r="J237" i="1"/>
  <c r="J115" i="1"/>
  <c r="J155" i="1" s="1"/>
  <c r="G56" i="1"/>
  <c r="I56" i="1" s="1"/>
  <c r="I64" i="1" s="1"/>
  <c r="G55" i="1"/>
  <c r="I55" i="1" s="1"/>
  <c r="J55" i="1" s="1"/>
  <c r="J63" i="1" s="1"/>
  <c r="J54" i="1"/>
  <c r="J62" i="1" s="1"/>
  <c r="J53" i="1"/>
  <c r="J61" i="1" s="1"/>
  <c r="J52" i="1"/>
  <c r="J60" i="1" s="1"/>
  <c r="J51" i="1"/>
  <c r="J59" i="1" s="1"/>
  <c r="J50" i="1"/>
  <c r="J58" i="1" s="1"/>
  <c r="H49" i="1"/>
  <c r="G38" i="1"/>
  <c r="I25" i="1"/>
  <c r="I26" i="1"/>
  <c r="I27" i="1"/>
  <c r="I28" i="1"/>
  <c r="I24" i="1"/>
  <c r="J103" i="1"/>
  <c r="J159" i="1" s="1"/>
  <c r="J1007" i="1"/>
  <c r="G801" i="1"/>
  <c r="I801" i="1" s="1"/>
  <c r="J801" i="1" s="1"/>
  <c r="J810" i="1" s="1"/>
  <c r="I800" i="1"/>
  <c r="I809" i="1" s="1"/>
  <c r="J799" i="1"/>
  <c r="J808" i="1" s="1"/>
  <c r="J797" i="1"/>
  <c r="J796" i="1"/>
  <c r="J806" i="1" s="1"/>
  <c r="J795" i="1"/>
  <c r="J805" i="1" s="1"/>
  <c r="H793" i="1"/>
  <c r="J139" i="1"/>
  <c r="I144" i="1"/>
  <c r="J144" i="1" s="1"/>
  <c r="J245" i="1"/>
  <c r="G251" i="1"/>
  <c r="I251" i="1" s="1"/>
  <c r="I250" i="1"/>
  <c r="J246" i="1"/>
  <c r="H244" i="1"/>
  <c r="G599" i="1"/>
  <c r="I599" i="1" s="1"/>
  <c r="J599" i="1" s="1"/>
  <c r="G598" i="1"/>
  <c r="I598" i="1" s="1"/>
  <c r="J598" i="1" s="1"/>
  <c r="J597" i="1"/>
  <c r="J596" i="1"/>
  <c r="J595" i="1"/>
  <c r="J594" i="1"/>
  <c r="J593" i="1"/>
  <c r="I925" i="1"/>
  <c r="G914" i="1"/>
  <c r="I914" i="1" s="1"/>
  <c r="I907" i="1" s="1"/>
  <c r="J913" i="1"/>
  <c r="G913" i="1"/>
  <c r="J912" i="1"/>
  <c r="J911" i="1"/>
  <c r="J910" i="1"/>
  <c r="J909" i="1"/>
  <c r="H907" i="1"/>
  <c r="J699" i="1"/>
  <c r="G583" i="1"/>
  <c r="I583" i="1" s="1"/>
  <c r="I576" i="1" s="1"/>
  <c r="J582" i="1"/>
  <c r="J581" i="1"/>
  <c r="J580" i="1"/>
  <c r="J579" i="1"/>
  <c r="H576" i="1"/>
  <c r="F389" i="1"/>
  <c r="J108" i="1"/>
  <c r="G591" i="1"/>
  <c r="I591" i="1" s="1"/>
  <c r="G590" i="1"/>
  <c r="I590" i="1" s="1"/>
  <c r="J589" i="1"/>
  <c r="J588" i="1"/>
  <c r="J587" i="1"/>
  <c r="J586" i="1"/>
  <c r="H584" i="1"/>
  <c r="J101" i="1"/>
  <c r="J102" i="1"/>
  <c r="J158" i="1" s="1"/>
  <c r="G845" i="1"/>
  <c r="I845" i="1" s="1"/>
  <c r="I837" i="1" s="1"/>
  <c r="G844" i="1"/>
  <c r="J843" i="1"/>
  <c r="J841" i="1"/>
  <c r="J840" i="1"/>
  <c r="J839" i="1"/>
  <c r="H837" i="1"/>
  <c r="J252" i="1" l="1"/>
  <c r="I252" i="1"/>
  <c r="I63" i="1"/>
  <c r="J915" i="1"/>
  <c r="J807" i="1"/>
  <c r="I810" i="1"/>
  <c r="J630" i="1"/>
  <c r="J624" i="1" s="1"/>
  <c r="I624" i="1"/>
  <c r="I616" i="1"/>
  <c r="J622" i="1"/>
  <c r="J616" i="1" s="1"/>
  <c r="I608" i="1"/>
  <c r="J614" i="1"/>
  <c r="J608" i="1" s="1"/>
  <c r="I600" i="1"/>
  <c r="J606" i="1"/>
  <c r="J600" i="1" s="1"/>
  <c r="J543" i="1"/>
  <c r="J536" i="1" s="1"/>
  <c r="I536" i="1"/>
  <c r="J535" i="1"/>
  <c r="J528" i="1" s="1"/>
  <c r="I528" i="1"/>
  <c r="J527" i="1"/>
  <c r="J520" i="1" s="1"/>
  <c r="I520" i="1"/>
  <c r="I503" i="1"/>
  <c r="J518" i="1"/>
  <c r="J511" i="1" s="1"/>
  <c r="I511" i="1"/>
  <c r="J503" i="1"/>
  <c r="J502" i="1"/>
  <c r="J495" i="1" s="1"/>
  <c r="I495" i="1"/>
  <c r="J494" i="1"/>
  <c r="J487" i="1" s="1"/>
  <c r="I487" i="1"/>
  <c r="J56" i="1"/>
  <c r="J64" i="1" s="1"/>
  <c r="I49" i="1"/>
  <c r="I1014" i="1"/>
  <c r="J111" i="1"/>
  <c r="I793" i="1"/>
  <c r="J800" i="1"/>
  <c r="J107" i="1"/>
  <c r="J138" i="1"/>
  <c r="I138" i="1"/>
  <c r="J250" i="1"/>
  <c r="J244" i="1" s="1"/>
  <c r="I244" i="1"/>
  <c r="J592" i="1"/>
  <c r="I592" i="1"/>
  <c r="J907" i="1"/>
  <c r="J576" i="1"/>
  <c r="J590" i="1"/>
  <c r="J584" i="1" s="1"/>
  <c r="I584" i="1"/>
  <c r="J837" i="1"/>
  <c r="J230" i="1"/>
  <c r="G137" i="1"/>
  <c r="I137" i="1" s="1"/>
  <c r="G136" i="1"/>
  <c r="I136" i="1" s="1"/>
  <c r="J134" i="1"/>
  <c r="J130" i="1" s="1"/>
  <c r="H23" i="1"/>
  <c r="G22" i="1"/>
  <c r="I22" i="1" s="1"/>
  <c r="J22" i="1" s="1"/>
  <c r="G21" i="1"/>
  <c r="I21" i="1" s="1"/>
  <c r="J20" i="1"/>
  <c r="J19" i="1"/>
  <c r="J18" i="1"/>
  <c r="J17" i="1"/>
  <c r="J16" i="1"/>
  <c r="H15" i="1"/>
  <c r="G747" i="1"/>
  <c r="I747" i="1" s="1"/>
  <c r="J747" i="1" s="1"/>
  <c r="G746" i="1"/>
  <c r="I746" i="1" s="1"/>
  <c r="J746" i="1" s="1"/>
  <c r="J741" i="1"/>
  <c r="G739" i="1"/>
  <c r="I739" i="1" s="1"/>
  <c r="J739" i="1" s="1"/>
  <c r="G738" i="1"/>
  <c r="I738" i="1" s="1"/>
  <c r="J738" i="1" s="1"/>
  <c r="J733" i="1"/>
  <c r="G575" i="1"/>
  <c r="I575" i="1" s="1"/>
  <c r="J574" i="1"/>
  <c r="J573" i="1"/>
  <c r="J572" i="1"/>
  <c r="J571" i="1"/>
  <c r="J570" i="1"/>
  <c r="H568" i="1"/>
  <c r="J126" i="1"/>
  <c r="J122" i="1" s="1"/>
  <c r="G129" i="1"/>
  <c r="I129" i="1" s="1"/>
  <c r="G128" i="1"/>
  <c r="I128" i="1" s="1"/>
  <c r="H881" i="1"/>
  <c r="H932" i="1" s="1"/>
  <c r="J827" i="1"/>
  <c r="J852" i="1" s="1"/>
  <c r="H155" i="1"/>
  <c r="J721" i="1"/>
  <c r="J448" i="1"/>
  <c r="G486" i="1"/>
  <c r="I486" i="1" s="1"/>
  <c r="G485" i="1"/>
  <c r="J484" i="1"/>
  <c r="G567" i="1"/>
  <c r="I567" i="1" s="1"/>
  <c r="I560" i="1" s="1"/>
  <c r="G566" i="1"/>
  <c r="J565" i="1"/>
  <c r="J564" i="1"/>
  <c r="J563" i="1"/>
  <c r="H560" i="1"/>
  <c r="J294" i="1"/>
  <c r="I295" i="1"/>
  <c r="I296" i="1"/>
  <c r="I297" i="1"/>
  <c r="I298" i="1"/>
  <c r="I294" i="1"/>
  <c r="I173" i="1"/>
  <c r="I174" i="1"/>
  <c r="I175" i="1"/>
  <c r="I176" i="1"/>
  <c r="I172" i="1"/>
  <c r="J793" i="1" l="1"/>
  <c r="J809" i="1"/>
  <c r="J740" i="1"/>
  <c r="J732" i="1"/>
  <c r="I479" i="1"/>
  <c r="J486" i="1"/>
  <c r="J479" i="1" s="1"/>
  <c r="J49" i="1"/>
  <c r="I130" i="1"/>
  <c r="I15" i="1"/>
  <c r="J21" i="1"/>
  <c r="J15" i="1" s="1"/>
  <c r="I732" i="1"/>
  <c r="I740" i="1"/>
  <c r="I568" i="1"/>
  <c r="J568" i="1"/>
  <c r="I122" i="1"/>
  <c r="J560" i="1"/>
  <c r="G836" i="1"/>
  <c r="I836" i="1" s="1"/>
  <c r="I829" i="1" s="1"/>
  <c r="G835" i="1"/>
  <c r="J834" i="1"/>
  <c r="J833" i="1"/>
  <c r="J832" i="1"/>
  <c r="J831" i="1"/>
  <c r="H829" i="1"/>
  <c r="J826" i="1"/>
  <c r="J825" i="1"/>
  <c r="J824" i="1"/>
  <c r="J823" i="1"/>
  <c r="G828" i="1"/>
  <c r="I828" i="1" s="1"/>
  <c r="G827" i="1"/>
  <c r="H821" i="1"/>
  <c r="H632" i="1"/>
  <c r="G731" i="1"/>
  <c r="I731" i="1" s="1"/>
  <c r="J731" i="1" s="1"/>
  <c r="G730" i="1"/>
  <c r="I730" i="1" s="1"/>
  <c r="J730" i="1" s="1"/>
  <c r="J725" i="1"/>
  <c r="J193" i="1"/>
  <c r="G559" i="1"/>
  <c r="I559" i="1" s="1"/>
  <c r="J553" i="1"/>
  <c r="G551" i="1"/>
  <c r="I551" i="1" s="1"/>
  <c r="J546" i="1"/>
  <c r="J545" i="1"/>
  <c r="J1136" i="1"/>
  <c r="J1137" i="1"/>
  <c r="J1138" i="1"/>
  <c r="J1139" i="1"/>
  <c r="J1140" i="1"/>
  <c r="J1142" i="1"/>
  <c r="I1137" i="1"/>
  <c r="I1138" i="1"/>
  <c r="I1139" i="1"/>
  <c r="I1140" i="1"/>
  <c r="I1136" i="1"/>
  <c r="J850" i="1" l="1"/>
  <c r="J848" i="1"/>
  <c r="J849" i="1"/>
  <c r="J851" i="1"/>
  <c r="I853" i="1"/>
  <c r="I821" i="1"/>
  <c r="J724" i="1"/>
  <c r="I552" i="1"/>
  <c r="J559" i="1"/>
  <c r="J552" i="1" s="1"/>
  <c r="I544" i="1"/>
  <c r="J551" i="1"/>
  <c r="J544" i="1" s="1"/>
  <c r="J829" i="1"/>
  <c r="J821" i="1"/>
  <c r="I724" i="1"/>
  <c r="J652" i="1"/>
  <c r="J901" i="1"/>
  <c r="J927" i="1" s="1"/>
  <c r="J903" i="1"/>
  <c r="J928" i="1" s="1"/>
  <c r="J904" i="1"/>
  <c r="J929" i="1" s="1"/>
  <c r="J900" i="1"/>
  <c r="J926" i="1" s="1"/>
  <c r="G906" i="1"/>
  <c r="I906" i="1" s="1"/>
  <c r="I931" i="1" s="1"/>
  <c r="J905" i="1"/>
  <c r="J930" i="1" s="1"/>
  <c r="G905" i="1"/>
  <c r="H898" i="1"/>
  <c r="I898" i="1" l="1"/>
  <c r="J898" i="1"/>
  <c r="G478" i="1"/>
  <c r="I478" i="1" s="1"/>
  <c r="G477" i="1"/>
  <c r="J476" i="1"/>
  <c r="G470" i="1"/>
  <c r="I470" i="1" s="1"/>
  <c r="G469" i="1"/>
  <c r="J468" i="1"/>
  <c r="G462" i="1"/>
  <c r="I462" i="1" s="1"/>
  <c r="J462" i="1" s="1"/>
  <c r="J461" i="1"/>
  <c r="G14" i="1"/>
  <c r="I14" i="1" s="1"/>
  <c r="I30" i="1" s="1"/>
  <c r="G13" i="1"/>
  <c r="I13" i="1" s="1"/>
  <c r="I29" i="1" s="1"/>
  <c r="J12" i="1"/>
  <c r="J28" i="1" s="1"/>
  <c r="J11" i="1"/>
  <c r="J27" i="1" s="1"/>
  <c r="J10" i="1"/>
  <c r="J26" i="1" s="1"/>
  <c r="J9" i="1"/>
  <c r="J25" i="1" s="1"/>
  <c r="J8" i="1"/>
  <c r="J24" i="1" s="1"/>
  <c r="H7" i="1"/>
  <c r="G454" i="1"/>
  <c r="I454" i="1" s="1"/>
  <c r="G453" i="1"/>
  <c r="J75" i="1"/>
  <c r="J76" i="1"/>
  <c r="J77" i="1"/>
  <c r="J78" i="1"/>
  <c r="J709" i="1"/>
  <c r="J708" i="1" s="1"/>
  <c r="G715" i="1"/>
  <c r="I715" i="1" s="1"/>
  <c r="G714" i="1"/>
  <c r="I714" i="1" s="1"/>
  <c r="G723" i="1"/>
  <c r="G722" i="1"/>
  <c r="I722" i="1" s="1"/>
  <c r="J722" i="1" s="1"/>
  <c r="J716" i="1" s="1"/>
  <c r="G446" i="1"/>
  <c r="I446" i="1" s="1"/>
  <c r="G445" i="1"/>
  <c r="I445" i="1" s="1"/>
  <c r="J440" i="1"/>
  <c r="J439" i="1" s="1"/>
  <c r="H277" i="1"/>
  <c r="J401" i="1"/>
  <c r="J402" i="1"/>
  <c r="J403" i="1"/>
  <c r="J404" i="1"/>
  <c r="J287" i="1"/>
  <c r="J295" i="1" s="1"/>
  <c r="J288" i="1"/>
  <c r="J296" i="1" s="1"/>
  <c r="J289" i="1"/>
  <c r="J297" i="1" s="1"/>
  <c r="J290" i="1"/>
  <c r="J298" i="1" s="1"/>
  <c r="I471" i="1" l="1"/>
  <c r="J478" i="1"/>
  <c r="J471" i="1" s="1"/>
  <c r="I463" i="1"/>
  <c r="J470" i="1"/>
  <c r="J463" i="1" s="1"/>
  <c r="I23" i="1"/>
  <c r="J14" i="1"/>
  <c r="J30" i="1" s="1"/>
  <c r="I455" i="1"/>
  <c r="I7" i="1"/>
  <c r="J455" i="1"/>
  <c r="J13" i="1"/>
  <c r="J29" i="1" s="1"/>
  <c r="I447" i="1"/>
  <c r="J453" i="1"/>
  <c r="I708" i="1"/>
  <c r="I716" i="1"/>
  <c r="I439" i="1"/>
  <c r="J23" i="1" l="1"/>
  <c r="J447" i="1"/>
  <c r="J7" i="1"/>
  <c r="I45" i="1"/>
  <c r="I44" i="1"/>
  <c r="I43" i="1"/>
  <c r="I42" i="1"/>
  <c r="I41" i="1"/>
  <c r="H40" i="1"/>
  <c r="G39" i="1"/>
  <c r="I39" i="1" s="1"/>
  <c r="J37" i="1"/>
  <c r="J45" i="1" s="1"/>
  <c r="J36" i="1"/>
  <c r="J44" i="1" s="1"/>
  <c r="J35" i="1"/>
  <c r="J43" i="1" s="1"/>
  <c r="J34" i="1"/>
  <c r="J33" i="1"/>
  <c r="H32" i="1"/>
  <c r="I32" i="1" l="1"/>
  <c r="J41" i="1"/>
  <c r="J42" i="1"/>
  <c r="I47" i="1"/>
  <c r="J39" i="1"/>
  <c r="I46" i="1"/>
  <c r="J38" i="1"/>
  <c r="J32" i="1" l="1"/>
  <c r="I40" i="1"/>
  <c r="J47" i="1"/>
  <c r="J46" i="1"/>
  <c r="J40" i="1" l="1"/>
  <c r="J433" i="1"/>
  <c r="G438" i="1"/>
  <c r="I438" i="1" s="1"/>
  <c r="J432" i="1" l="1"/>
  <c r="J431" i="1" s="1"/>
  <c r="I431" i="1"/>
  <c r="J192" i="1"/>
  <c r="J698" i="1"/>
  <c r="G707" i="1"/>
  <c r="I707" i="1" s="1"/>
  <c r="G706" i="1"/>
  <c r="I706" i="1" s="1"/>
  <c r="J181" i="1"/>
  <c r="J240" i="1"/>
  <c r="J241" i="1"/>
  <c r="J239" i="1"/>
  <c r="J100" i="1"/>
  <c r="J156" i="1" s="1"/>
  <c r="G243" i="1"/>
  <c r="I243" i="1" s="1"/>
  <c r="G242" i="1"/>
  <c r="I242" i="1" s="1"/>
  <c r="J238" i="1"/>
  <c r="H236" i="1"/>
  <c r="I768" i="1" l="1"/>
  <c r="I767" i="1"/>
  <c r="I766" i="1"/>
  <c r="I765" i="1"/>
  <c r="I698" i="1"/>
  <c r="J236" i="1"/>
  <c r="I236" i="1"/>
  <c r="J661" i="1"/>
  <c r="I933" i="1"/>
  <c r="I934" i="1"/>
  <c r="I935" i="1"/>
  <c r="I936" i="1"/>
  <c r="I932" i="1"/>
  <c r="I764" i="1" l="1"/>
  <c r="G170" i="1" l="1"/>
  <c r="I170" i="1" s="1"/>
  <c r="I178" i="1" s="1"/>
  <c r="I177" i="1"/>
  <c r="J168" i="1"/>
  <c r="J176" i="1" s="1"/>
  <c r="J167" i="1"/>
  <c r="J175" i="1" s="1"/>
  <c r="J166" i="1"/>
  <c r="J174" i="1" s="1"/>
  <c r="J165" i="1"/>
  <c r="J173" i="1" s="1"/>
  <c r="J164" i="1"/>
  <c r="J172" i="1" s="1"/>
  <c r="H163" i="1"/>
  <c r="G382" i="1"/>
  <c r="I382" i="1" s="1"/>
  <c r="J382" i="1" s="1"/>
  <c r="G381" i="1"/>
  <c r="I381" i="1" s="1"/>
  <c r="J380" i="1"/>
  <c r="J379" i="1"/>
  <c r="J378" i="1"/>
  <c r="J377" i="1"/>
  <c r="J376" i="1"/>
  <c r="G430" i="1"/>
  <c r="I430" i="1" s="1"/>
  <c r="G429" i="1"/>
  <c r="I429" i="1" s="1"/>
  <c r="J424" i="1"/>
  <c r="J423" i="1" s="1"/>
  <c r="J170" i="1" l="1"/>
  <c r="J178" i="1" s="1"/>
  <c r="I163" i="1"/>
  <c r="J169" i="1"/>
  <c r="J177" i="1" s="1"/>
  <c r="J381" i="1"/>
  <c r="J375" i="1" s="1"/>
  <c r="I375" i="1"/>
  <c r="I423" i="1"/>
  <c r="G227" i="1"/>
  <c r="I227" i="1" s="1"/>
  <c r="G226" i="1"/>
  <c r="I226" i="1" s="1"/>
  <c r="J221" i="1"/>
  <c r="J220" i="1" s="1"/>
  <c r="G89" i="1"/>
  <c r="I89" i="1" s="1"/>
  <c r="G88" i="1"/>
  <c r="I88" i="1" s="1"/>
  <c r="J83" i="1"/>
  <c r="J82" i="1" s="1"/>
  <c r="H1136" i="1"/>
  <c r="H1135" i="1" s="1"/>
  <c r="G983" i="1"/>
  <c r="I983" i="1" s="1"/>
  <c r="G982" i="1"/>
  <c r="I982" i="1" s="1"/>
  <c r="H976" i="1"/>
  <c r="H846" i="1"/>
  <c r="J857" i="1"/>
  <c r="J858" i="1"/>
  <c r="J859" i="1"/>
  <c r="J860" i="1"/>
  <c r="J856" i="1"/>
  <c r="H855" i="1"/>
  <c r="J814" i="1"/>
  <c r="J815" i="1"/>
  <c r="J816" i="1"/>
  <c r="J817" i="1"/>
  <c r="J813" i="1"/>
  <c r="H803" i="1"/>
  <c r="H880" i="1"/>
  <c r="J891" i="1"/>
  <c r="J892" i="1"/>
  <c r="J893" i="1"/>
  <c r="J894" i="1"/>
  <c r="J890" i="1"/>
  <c r="H889" i="1"/>
  <c r="J869" i="1"/>
  <c r="G422" i="1"/>
  <c r="I422" i="1" s="1"/>
  <c r="J422" i="1" s="1"/>
  <c r="G421" i="1"/>
  <c r="I421" i="1" s="1"/>
  <c r="J421" i="1" s="1"/>
  <c r="G121" i="1"/>
  <c r="I121" i="1" s="1"/>
  <c r="G120" i="1"/>
  <c r="I120" i="1" s="1"/>
  <c r="I160" i="1" s="1"/>
  <c r="G113" i="1"/>
  <c r="I113" i="1" s="1"/>
  <c r="G112" i="1"/>
  <c r="G697" i="1"/>
  <c r="I697" i="1" s="1"/>
  <c r="G696" i="1"/>
  <c r="I696" i="1" s="1"/>
  <c r="J691" i="1"/>
  <c r="J690" i="1" s="1"/>
  <c r="G219" i="1"/>
  <c r="I219" i="1" s="1"/>
  <c r="G218" i="1"/>
  <c r="I218" i="1" s="1"/>
  <c r="G211" i="1"/>
  <c r="I211" i="1" s="1"/>
  <c r="G210" i="1"/>
  <c r="I210" i="1" s="1"/>
  <c r="J205" i="1"/>
  <c r="G105" i="1"/>
  <c r="I105" i="1" s="1"/>
  <c r="G104" i="1"/>
  <c r="I104" i="1" s="1"/>
  <c r="J99" i="1"/>
  <c r="J98" i="1" s="1"/>
  <c r="G97" i="1"/>
  <c r="I97" i="1" s="1"/>
  <c r="G96" i="1"/>
  <c r="I96" i="1" s="1"/>
  <c r="J91" i="1"/>
  <c r="G414" i="1"/>
  <c r="I414" i="1" s="1"/>
  <c r="J414" i="1" s="1"/>
  <c r="G413" i="1"/>
  <c r="I413" i="1" s="1"/>
  <c r="J412" i="1"/>
  <c r="J411" i="1"/>
  <c r="J410" i="1"/>
  <c r="J409" i="1"/>
  <c r="J408" i="1"/>
  <c r="J79" i="1"/>
  <c r="J74" i="1" s="1"/>
  <c r="H74" i="1"/>
  <c r="H924" i="1"/>
  <c r="J231" i="1"/>
  <c r="J232" i="1"/>
  <c r="J280" i="1" s="1"/>
  <c r="J233" i="1"/>
  <c r="J281" i="1" s="1"/>
  <c r="J229" i="1"/>
  <c r="H228" i="1"/>
  <c r="G406" i="1"/>
  <c r="I406" i="1" s="1"/>
  <c r="G405" i="1"/>
  <c r="I405" i="1" s="1"/>
  <c r="J405" i="1" s="1"/>
  <c r="J400" i="1"/>
  <c r="G203" i="1"/>
  <c r="I203" i="1" s="1"/>
  <c r="G202" i="1"/>
  <c r="I202" i="1" s="1"/>
  <c r="J197" i="1"/>
  <c r="J71" i="1"/>
  <c r="J68" i="1"/>
  <c r="J69" i="1"/>
  <c r="J70" i="1"/>
  <c r="J67" i="1"/>
  <c r="H66" i="1"/>
  <c r="G398" i="1"/>
  <c r="I398" i="1" s="1"/>
  <c r="G397" i="1"/>
  <c r="I397" i="1" s="1"/>
  <c r="J397" i="1" s="1"/>
  <c r="J396" i="1"/>
  <c r="J395" i="1"/>
  <c r="J394" i="1"/>
  <c r="J393" i="1"/>
  <c r="J392" i="1"/>
  <c r="G390" i="1"/>
  <c r="I390" i="1" s="1"/>
  <c r="G389" i="1"/>
  <c r="I389" i="1" s="1"/>
  <c r="J389" i="1" s="1"/>
  <c r="H383" i="1"/>
  <c r="G187" i="1"/>
  <c r="I187" i="1" s="1"/>
  <c r="G186" i="1"/>
  <c r="I186" i="1" s="1"/>
  <c r="H180" i="1"/>
  <c r="G374" i="1"/>
  <c r="I374" i="1" s="1"/>
  <c r="J374" i="1" s="1"/>
  <c r="G373" i="1"/>
  <c r="I373" i="1" s="1"/>
  <c r="J372" i="1"/>
  <c r="J371" i="1"/>
  <c r="J370" i="1"/>
  <c r="J369" i="1"/>
  <c r="J368" i="1"/>
  <c r="G366" i="1"/>
  <c r="I366" i="1" s="1"/>
  <c r="J366" i="1" s="1"/>
  <c r="G365" i="1"/>
  <c r="I365" i="1" s="1"/>
  <c r="J364" i="1"/>
  <c r="J363" i="1"/>
  <c r="J362" i="1"/>
  <c r="J361" i="1"/>
  <c r="J360" i="1"/>
  <c r="G358" i="1"/>
  <c r="I358" i="1" s="1"/>
  <c r="J358" i="1" s="1"/>
  <c r="G357" i="1"/>
  <c r="I357" i="1" s="1"/>
  <c r="J356" i="1"/>
  <c r="J355" i="1"/>
  <c r="J354" i="1"/>
  <c r="J353" i="1"/>
  <c r="J352" i="1"/>
  <c r="G350" i="1"/>
  <c r="I350" i="1" s="1"/>
  <c r="J350" i="1" s="1"/>
  <c r="G349" i="1"/>
  <c r="I349" i="1" s="1"/>
  <c r="J348" i="1"/>
  <c r="J347" i="1"/>
  <c r="J346" i="1"/>
  <c r="J345" i="1"/>
  <c r="J344" i="1"/>
  <c r="H1109" i="1"/>
  <c r="J1106" i="1"/>
  <c r="J1105" i="1"/>
  <c r="J1104" i="1"/>
  <c r="J1103" i="1"/>
  <c r="H1101" i="1"/>
  <c r="J191" i="1"/>
  <c r="J190" i="1"/>
  <c r="J278" i="1" s="1"/>
  <c r="H188" i="1"/>
  <c r="G689" i="1"/>
  <c r="I689" i="1" s="1"/>
  <c r="J689" i="1" s="1"/>
  <c r="G688" i="1"/>
  <c r="I688" i="1" s="1"/>
  <c r="J687" i="1"/>
  <c r="J686" i="1"/>
  <c r="J685" i="1"/>
  <c r="J684" i="1"/>
  <c r="J683" i="1"/>
  <c r="H682" i="1"/>
  <c r="G681" i="1"/>
  <c r="I681" i="1" s="1"/>
  <c r="J681" i="1" s="1"/>
  <c r="G680" i="1"/>
  <c r="I680" i="1" s="1"/>
  <c r="J679" i="1"/>
  <c r="J678" i="1"/>
  <c r="J677" i="1"/>
  <c r="J676" i="1"/>
  <c r="J675" i="1"/>
  <c r="H674" i="1"/>
  <c r="G673" i="1"/>
  <c r="I673" i="1" s="1"/>
  <c r="J673" i="1" s="1"/>
  <c r="G672" i="1"/>
  <c r="I672" i="1" s="1"/>
  <c r="J672" i="1" s="1"/>
  <c r="J671" i="1"/>
  <c r="J670" i="1"/>
  <c r="J669" i="1"/>
  <c r="J668" i="1"/>
  <c r="J667" i="1"/>
  <c r="H666" i="1"/>
  <c r="J663" i="1"/>
  <c r="J662" i="1"/>
  <c r="H658" i="1"/>
  <c r="G342" i="1"/>
  <c r="G341" i="1"/>
  <c r="G334" i="1"/>
  <c r="I334" i="1" s="1"/>
  <c r="J334" i="1" s="1"/>
  <c r="G333" i="1"/>
  <c r="I333" i="1" s="1"/>
  <c r="J332" i="1"/>
  <c r="J330" i="1"/>
  <c r="J329" i="1"/>
  <c r="J328" i="1"/>
  <c r="H326" i="1"/>
  <c r="J321" i="1"/>
  <c r="J322" i="1"/>
  <c r="J323" i="1"/>
  <c r="J320" i="1"/>
  <c r="H318" i="1"/>
  <c r="H310" i="1"/>
  <c r="J313" i="1"/>
  <c r="J314" i="1"/>
  <c r="J315" i="1"/>
  <c r="J651" i="1"/>
  <c r="G1100" i="1"/>
  <c r="I1100" i="1" s="1"/>
  <c r="G1099" i="1"/>
  <c r="I1099" i="1" s="1"/>
  <c r="J1098" i="1"/>
  <c r="J1097" i="1"/>
  <c r="J1096" i="1"/>
  <c r="J1095" i="1"/>
  <c r="H1093" i="1"/>
  <c r="G1092" i="1"/>
  <c r="I1092" i="1" s="1"/>
  <c r="G1091" i="1"/>
  <c r="I1091" i="1" s="1"/>
  <c r="J1090" i="1"/>
  <c r="J1089" i="1"/>
  <c r="J1088" i="1"/>
  <c r="J1087" i="1"/>
  <c r="H1085" i="1"/>
  <c r="G1084" i="1"/>
  <c r="I1084" i="1" s="1"/>
  <c r="G1083" i="1"/>
  <c r="I1083" i="1" s="1"/>
  <c r="J1082" i="1"/>
  <c r="J1081" i="1"/>
  <c r="J1080" i="1"/>
  <c r="J1079" i="1"/>
  <c r="H1077" i="1"/>
  <c r="G1076" i="1"/>
  <c r="I1076" i="1" s="1"/>
  <c r="G1075" i="1"/>
  <c r="I1075" i="1" s="1"/>
  <c r="J1074" i="1"/>
  <c r="J1073" i="1"/>
  <c r="J1072" i="1"/>
  <c r="J1071" i="1"/>
  <c r="H1069" i="1"/>
  <c r="G1068" i="1"/>
  <c r="I1068" i="1" s="1"/>
  <c r="G1067" i="1"/>
  <c r="I1067" i="1" s="1"/>
  <c r="J1066" i="1"/>
  <c r="J1065" i="1"/>
  <c r="J1064" i="1"/>
  <c r="J1063" i="1"/>
  <c r="H1061" i="1"/>
  <c r="G1060" i="1"/>
  <c r="I1060" i="1" s="1"/>
  <c r="G1059" i="1"/>
  <c r="I1059" i="1" s="1"/>
  <c r="J1058" i="1"/>
  <c r="J1057" i="1"/>
  <c r="J1056" i="1"/>
  <c r="J1055" i="1"/>
  <c r="H1053" i="1"/>
  <c r="J971" i="1"/>
  <c r="J972" i="1"/>
  <c r="J973" i="1"/>
  <c r="J969" i="1"/>
  <c r="J985" i="1" s="1"/>
  <c r="J970" i="1"/>
  <c r="H968" i="1"/>
  <c r="H1045" i="1"/>
  <c r="H1037" i="1"/>
  <c r="H1029" i="1"/>
  <c r="J1005" i="1"/>
  <c r="J1006" i="1"/>
  <c r="J1008" i="1"/>
  <c r="J1003" i="1"/>
  <c r="H1001" i="1"/>
  <c r="H993" i="1"/>
  <c r="H960" i="1"/>
  <c r="G1000" i="1"/>
  <c r="I1000" i="1" s="1"/>
  <c r="G999" i="1"/>
  <c r="I999" i="1" s="1"/>
  <c r="J998" i="1"/>
  <c r="J997" i="1"/>
  <c r="J996" i="1"/>
  <c r="J995" i="1"/>
  <c r="G967" i="1"/>
  <c r="I967" i="1" s="1"/>
  <c r="G966" i="1"/>
  <c r="I966" i="1" s="1"/>
  <c r="J965" i="1"/>
  <c r="J964" i="1"/>
  <c r="J963" i="1"/>
  <c r="J962" i="1"/>
  <c r="G871" i="1"/>
  <c r="I871" i="1" s="1"/>
  <c r="I887" i="1" s="1"/>
  <c r="G870" i="1"/>
  <c r="I870" i="1" s="1"/>
  <c r="I886" i="1" s="1"/>
  <c r="H864" i="1"/>
  <c r="G1052" i="1"/>
  <c r="I1052" i="1" s="1"/>
  <c r="G1051" i="1"/>
  <c r="I1051" i="1" s="1"/>
  <c r="J1050" i="1"/>
  <c r="J1049" i="1"/>
  <c r="J1048" i="1"/>
  <c r="J1047" i="1"/>
  <c r="G1044" i="1"/>
  <c r="I1044" i="1" s="1"/>
  <c r="G1043" i="1"/>
  <c r="I1043" i="1" s="1"/>
  <c r="J1042" i="1"/>
  <c r="J1041" i="1"/>
  <c r="J1040" i="1"/>
  <c r="J1039" i="1"/>
  <c r="G1036" i="1"/>
  <c r="I1036" i="1" s="1"/>
  <c r="G1035" i="1"/>
  <c r="I1035" i="1" s="1"/>
  <c r="J1034" i="1"/>
  <c r="J1033" i="1"/>
  <c r="J1032" i="1"/>
  <c r="J1031" i="1"/>
  <c r="J862" i="1"/>
  <c r="J861" i="1"/>
  <c r="G1134" i="1"/>
  <c r="I1134" i="1" s="1"/>
  <c r="I1142" i="1" s="1"/>
  <c r="G1133" i="1"/>
  <c r="G1108" i="1"/>
  <c r="I1108" i="1" s="1"/>
  <c r="G1107" i="1"/>
  <c r="I1107" i="1" s="1"/>
  <c r="H1020" i="1"/>
  <c r="I1016" i="1"/>
  <c r="I1015" i="1"/>
  <c r="I1012" i="1"/>
  <c r="H1012" i="1"/>
  <c r="H1011" i="1" s="1"/>
  <c r="G1010" i="1"/>
  <c r="I1010" i="1" s="1"/>
  <c r="G1009" i="1"/>
  <c r="H984" i="1"/>
  <c r="G975" i="1"/>
  <c r="I975" i="1" s="1"/>
  <c r="G974" i="1"/>
  <c r="I974" i="1" s="1"/>
  <c r="H951" i="1"/>
  <c r="H942" i="1"/>
  <c r="J896" i="1"/>
  <c r="J895" i="1"/>
  <c r="J819" i="1"/>
  <c r="J818" i="1"/>
  <c r="H784" i="1"/>
  <c r="H775" i="1"/>
  <c r="H294" i="1"/>
  <c r="H293" i="1" s="1"/>
  <c r="H154" i="1"/>
  <c r="G665" i="1"/>
  <c r="I665" i="1" s="1"/>
  <c r="G664" i="1"/>
  <c r="I664" i="1" s="1"/>
  <c r="G81" i="1"/>
  <c r="I81" i="1" s="1"/>
  <c r="G80" i="1"/>
  <c r="I80" i="1" s="1"/>
  <c r="G657" i="1"/>
  <c r="I657" i="1" s="1"/>
  <c r="G656" i="1"/>
  <c r="I656" i="1" s="1"/>
  <c r="G235" i="1"/>
  <c r="I235" i="1" s="1"/>
  <c r="J235" i="1" s="1"/>
  <c r="J283" i="1" s="1"/>
  <c r="G234" i="1"/>
  <c r="J234" i="1" s="1"/>
  <c r="G292" i="1"/>
  <c r="I292" i="1" s="1"/>
  <c r="G291" i="1"/>
  <c r="I291" i="1" s="1"/>
  <c r="G325" i="1"/>
  <c r="I325" i="1" s="1"/>
  <c r="G73" i="1"/>
  <c r="I73" i="1" s="1"/>
  <c r="G72" i="1"/>
  <c r="I72" i="1" s="1"/>
  <c r="G317" i="1"/>
  <c r="I317" i="1" s="1"/>
  <c r="J317" i="1" s="1"/>
  <c r="G316" i="1"/>
  <c r="I316" i="1" s="1"/>
  <c r="J316" i="1" s="1"/>
  <c r="G309" i="1"/>
  <c r="I309" i="1" s="1"/>
  <c r="G308" i="1"/>
  <c r="I308" i="1" s="1"/>
  <c r="G195" i="1"/>
  <c r="I195" i="1" s="1"/>
  <c r="G194" i="1"/>
  <c r="I194" i="1" s="1"/>
  <c r="J194" i="1" s="1"/>
  <c r="J282" i="1" s="1"/>
  <c r="J757" i="1" l="1"/>
  <c r="J636" i="1"/>
  <c r="J763" i="1"/>
  <c r="J279" i="1"/>
  <c r="J759" i="1"/>
  <c r="J758" i="1"/>
  <c r="J760" i="1"/>
  <c r="I762" i="1"/>
  <c r="J761" i="1"/>
  <c r="I763" i="1"/>
  <c r="I282" i="1"/>
  <c r="I283" i="1"/>
  <c r="J277" i="1"/>
  <c r="J864" i="1"/>
  <c r="J885" i="1"/>
  <c r="J936" i="1" s="1"/>
  <c r="J987" i="1"/>
  <c r="I1115" i="1"/>
  <c r="I1116" i="1"/>
  <c r="I1133" i="1"/>
  <c r="I1141" i="1" s="1"/>
  <c r="J1113" i="1"/>
  <c r="J1112" i="1"/>
  <c r="J1114" i="1"/>
  <c r="J1111" i="1"/>
  <c r="J989" i="1"/>
  <c r="J1014" i="1"/>
  <c r="J1015" i="1"/>
  <c r="I991" i="1"/>
  <c r="J1013" i="1"/>
  <c r="J1016" i="1"/>
  <c r="I1009" i="1"/>
  <c r="J1009" i="1" s="1"/>
  <c r="J1017" i="1" s="1"/>
  <c r="J986" i="1"/>
  <c r="J988" i="1"/>
  <c r="I990" i="1"/>
  <c r="I639" i="1"/>
  <c r="J637" i="1"/>
  <c r="J635" i="1"/>
  <c r="J633" i="1"/>
  <c r="J634" i="1"/>
  <c r="I638" i="1"/>
  <c r="J325" i="1"/>
  <c r="J324" i="1"/>
  <c r="J308" i="1"/>
  <c r="J1010" i="1"/>
  <c r="J204" i="1"/>
  <c r="J212" i="1"/>
  <c r="J935" i="1"/>
  <c r="J932" i="1"/>
  <c r="I937" i="1"/>
  <c r="I938" i="1"/>
  <c r="J934" i="1"/>
  <c r="J933" i="1"/>
  <c r="J291" i="1"/>
  <c r="J299" i="1" s="1"/>
  <c r="I299" i="1"/>
  <c r="J292" i="1"/>
  <c r="J300" i="1" s="1"/>
  <c r="I300" i="1"/>
  <c r="J90" i="1"/>
  <c r="J180" i="1"/>
  <c r="J415" i="1"/>
  <c r="J399" i="1"/>
  <c r="J163" i="1"/>
  <c r="I57" i="1"/>
  <c r="H812" i="1"/>
  <c r="I641" i="1"/>
  <c r="J72" i="1"/>
  <c r="J73" i="1"/>
  <c r="J196" i="1"/>
  <c r="J650" i="1"/>
  <c r="J335" i="1"/>
  <c r="I220" i="1"/>
  <c r="I82" i="1"/>
  <c r="I976" i="1"/>
  <c r="J982" i="1"/>
  <c r="J976" i="1" s="1"/>
  <c r="I415" i="1"/>
  <c r="I690" i="1"/>
  <c r="J120" i="1"/>
  <c r="J160" i="1" s="1"/>
  <c r="I114" i="1"/>
  <c r="I212" i="1"/>
  <c r="I204" i="1"/>
  <c r="I98" i="1"/>
  <c r="I90" i="1"/>
  <c r="I74" i="1"/>
  <c r="I407" i="1"/>
  <c r="J413" i="1"/>
  <c r="J407" i="1" s="1"/>
  <c r="J887" i="1"/>
  <c r="J938" i="1" s="1"/>
  <c r="J228" i="1"/>
  <c r="I399" i="1"/>
  <c r="I196" i="1"/>
  <c r="J398" i="1"/>
  <c r="J391" i="1" s="1"/>
  <c r="I391" i="1"/>
  <c r="I383" i="1"/>
  <c r="I180" i="1"/>
  <c r="I367" i="1"/>
  <c r="J373" i="1"/>
  <c r="J367" i="1" s="1"/>
  <c r="I359" i="1"/>
  <c r="I1143" i="1"/>
  <c r="I1146" i="1"/>
  <c r="J365" i="1"/>
  <c r="J359" i="1" s="1"/>
  <c r="I351" i="1"/>
  <c r="J357" i="1"/>
  <c r="J351" i="1" s="1"/>
  <c r="I1147" i="1"/>
  <c r="J1143" i="1"/>
  <c r="I1144" i="1"/>
  <c r="I1145" i="1"/>
  <c r="H1127" i="1"/>
  <c r="I343" i="1"/>
  <c r="J349" i="1"/>
  <c r="J343" i="1" s="1"/>
  <c r="I1101" i="1"/>
  <c r="J188" i="1"/>
  <c r="J1101" i="1"/>
  <c r="I682" i="1"/>
  <c r="J688" i="1"/>
  <c r="J682" i="1" s="1"/>
  <c r="I674" i="1"/>
  <c r="J680" i="1"/>
  <c r="J674" i="1" s="1"/>
  <c r="J666" i="1"/>
  <c r="I666" i="1"/>
  <c r="J658" i="1"/>
  <c r="I335" i="1"/>
  <c r="I326" i="1"/>
  <c r="J333" i="1"/>
  <c r="J326" i="1" s="1"/>
  <c r="I1053" i="1"/>
  <c r="J310" i="1"/>
  <c r="I1085" i="1"/>
  <c r="J1093" i="1"/>
  <c r="I1093" i="1"/>
  <c r="I968" i="1"/>
  <c r="J974" i="1"/>
  <c r="I1077" i="1"/>
  <c r="J1085" i="1"/>
  <c r="I960" i="1"/>
  <c r="J1061" i="1"/>
  <c r="I1061" i="1"/>
  <c r="J1077" i="1"/>
  <c r="J1053" i="1"/>
  <c r="J1069" i="1"/>
  <c r="I1069" i="1"/>
  <c r="J993" i="1"/>
  <c r="I993" i="1"/>
  <c r="I864" i="1"/>
  <c r="J960" i="1"/>
  <c r="I1037" i="1"/>
  <c r="I1029" i="1"/>
  <c r="J1037" i="1"/>
  <c r="J1020" i="1"/>
  <c r="J1029" i="1"/>
  <c r="I1045" i="1"/>
  <c r="J1045" i="1"/>
  <c r="I1018" i="1"/>
  <c r="I658" i="1"/>
  <c r="I228" i="1"/>
  <c r="J855" i="1"/>
  <c r="J951" i="1"/>
  <c r="H764" i="1"/>
  <c r="I310" i="1"/>
  <c r="J889" i="1"/>
  <c r="J1118" i="1"/>
  <c r="I285" i="1"/>
  <c r="I188" i="1"/>
  <c r="I650" i="1"/>
  <c r="I302" i="1"/>
  <c r="I318" i="1"/>
  <c r="J775" i="1"/>
  <c r="J812" i="1"/>
  <c r="J784" i="1"/>
  <c r="J942" i="1"/>
  <c r="I951" i="1"/>
  <c r="I775" i="1"/>
  <c r="I784" i="1"/>
  <c r="I66" i="1"/>
  <c r="J641" i="1"/>
  <c r="H276" i="1"/>
  <c r="H57" i="1"/>
  <c r="H650" i="1"/>
  <c r="H302" i="1"/>
  <c r="J762" i="1" l="1"/>
  <c r="J756" i="1" s="1"/>
  <c r="I1127" i="1"/>
  <c r="I1001" i="1"/>
  <c r="I1011" i="1" s="1"/>
  <c r="J1133" i="1"/>
  <c r="I1017" i="1"/>
  <c r="I1148" i="1" s="1"/>
  <c r="J990" i="1"/>
  <c r="J984" i="1" s="1"/>
  <c r="J1018" i="1"/>
  <c r="J1149" i="1" s="1"/>
  <c r="J639" i="1"/>
  <c r="J638" i="1"/>
  <c r="J318" i="1"/>
  <c r="J114" i="1"/>
  <c r="J1001" i="1"/>
  <c r="J1011" i="1" s="1"/>
  <c r="I756" i="1"/>
  <c r="I939" i="1"/>
  <c r="I632" i="1"/>
  <c r="J285" i="1"/>
  <c r="I106" i="1"/>
  <c r="J106" i="1"/>
  <c r="J383" i="1"/>
  <c r="I769" i="1"/>
  <c r="J302" i="1"/>
  <c r="J765" i="1"/>
  <c r="J766" i="1"/>
  <c r="J767" i="1"/>
  <c r="J764" i="1"/>
  <c r="J768" i="1"/>
  <c r="J293" i="1"/>
  <c r="I276" i="1"/>
  <c r="J171" i="1"/>
  <c r="J66" i="1"/>
  <c r="J880" i="1"/>
  <c r="J57" i="1"/>
  <c r="J846" i="1"/>
  <c r="J924" i="1"/>
  <c r="J1146" i="1"/>
  <c r="J1147" i="1"/>
  <c r="I1149" i="1"/>
  <c r="J1145" i="1"/>
  <c r="J1144" i="1"/>
  <c r="H1143" i="1"/>
  <c r="I942" i="1"/>
  <c r="J276" i="1"/>
  <c r="J968" i="1"/>
  <c r="J1109" i="1"/>
  <c r="I846" i="1"/>
  <c r="I855" i="1"/>
  <c r="I293" i="1"/>
  <c r="I171" i="1"/>
  <c r="I880" i="1"/>
  <c r="I1118" i="1"/>
  <c r="I889" i="1"/>
  <c r="I1109" i="1"/>
  <c r="I924" i="1"/>
  <c r="I1135" i="1"/>
  <c r="I803" i="1"/>
  <c r="I812" i="1"/>
  <c r="I1020" i="1"/>
  <c r="I984" i="1"/>
  <c r="H756" i="1"/>
  <c r="H641" i="1"/>
  <c r="H171" i="1"/>
  <c r="J1141" i="1" l="1"/>
  <c r="J1135" i="1" s="1"/>
  <c r="J1127" i="1"/>
  <c r="I1150" i="1"/>
  <c r="J769" i="1"/>
  <c r="J803" i="1"/>
  <c r="J937" i="1"/>
  <c r="J939" i="1" s="1"/>
  <c r="J632" i="1"/>
  <c r="H1118" i="1"/>
  <c r="H1150" i="1"/>
  <c r="H771" i="1"/>
  <c r="H939" i="1"/>
  <c r="J1148" i="1" l="1"/>
  <c r="J1150" i="1" s="1"/>
  <c r="J154" i="1"/>
  <c r="J770" i="1"/>
  <c r="J771" i="1" s="1"/>
  <c r="I154" i="1"/>
  <c r="I770" i="1" s="1"/>
  <c r="I771" i="1" s="1"/>
</calcChain>
</file>

<file path=xl/sharedStrings.xml><?xml version="1.0" encoding="utf-8"?>
<sst xmlns="http://schemas.openxmlformats.org/spreadsheetml/2006/main" count="1423" uniqueCount="274">
  <si>
    <t>total cap 70 PT</t>
  </si>
  <si>
    <t>total cap 70 dirigentie</t>
  </si>
  <si>
    <t>total cap 70 Dotari</t>
  </si>
  <si>
    <t>U.M</t>
  </si>
  <si>
    <t>Cant</t>
  </si>
  <si>
    <t>PU</t>
  </si>
  <si>
    <t>valoare</t>
  </si>
  <si>
    <t>total</t>
  </si>
  <si>
    <t>Cap. 67 Cultură, recreere şi religie</t>
  </si>
  <si>
    <t>Cap. 70  Locuinţe, servicii şi dezvoltare publică</t>
  </si>
  <si>
    <t>Cap.51 "Autorităţi publice şi acţiuni externe"</t>
  </si>
  <si>
    <t>Cap. 61  Ordine publică şi siguranţă naţională</t>
  </si>
  <si>
    <t>Cap. 66 Sănătate</t>
  </si>
  <si>
    <t>Cap. 68 "Asigurări şi asistenţă socială"</t>
  </si>
  <si>
    <t>Cap. 74 "Protecția Mediului"</t>
  </si>
  <si>
    <t>Cap. 84 "Transporturi"</t>
  </si>
  <si>
    <t>SF/DALI/PUZ</t>
  </si>
  <si>
    <t>PT</t>
  </si>
  <si>
    <t>Servicii de dirigentie</t>
  </si>
  <si>
    <t>Dotari</t>
  </si>
  <si>
    <t>Achizitii imobile</t>
  </si>
  <si>
    <t>Executie</t>
  </si>
  <si>
    <t>total cap 51 PT</t>
  </si>
  <si>
    <t>total cap 51 dirigentie</t>
  </si>
  <si>
    <t>total cap51 Executie</t>
  </si>
  <si>
    <t>total cap 51 Dotari</t>
  </si>
  <si>
    <t>total cap 61 PT</t>
  </si>
  <si>
    <t>total cap 61 dirigentie</t>
  </si>
  <si>
    <t>total cap 61 Executie</t>
  </si>
  <si>
    <t>total cap 61 Dotari</t>
  </si>
  <si>
    <t>total cap 65 PT</t>
  </si>
  <si>
    <t>total cap 65 dirigentie</t>
  </si>
  <si>
    <t>total cap 65 Executie</t>
  </si>
  <si>
    <t>total cap 65 Dotari</t>
  </si>
  <si>
    <t>total cap 66 PT</t>
  </si>
  <si>
    <t>total cap 66 dirigentie</t>
  </si>
  <si>
    <t>total cap 66 Executie</t>
  </si>
  <si>
    <t>total cap 67 PT</t>
  </si>
  <si>
    <t>total cap 67 dirigentie</t>
  </si>
  <si>
    <t>total cap 67 Executie</t>
  </si>
  <si>
    <t>total cap 67 Dotari</t>
  </si>
  <si>
    <t>total cap 68 PT</t>
  </si>
  <si>
    <t>total cap 68 dirigentie</t>
  </si>
  <si>
    <t>total cap 68 Executie</t>
  </si>
  <si>
    <t>total cap 68 Dotari</t>
  </si>
  <si>
    <t>total cap 70 Executie</t>
  </si>
  <si>
    <t>Total cap.70</t>
  </si>
  <si>
    <t>Total cap.51</t>
  </si>
  <si>
    <t>Total cap.61</t>
  </si>
  <si>
    <t>Total cap.65</t>
  </si>
  <si>
    <t>Total cap.66</t>
  </si>
  <si>
    <t>Total cap.67</t>
  </si>
  <si>
    <t>Total cap.68</t>
  </si>
  <si>
    <t>Total cap.74</t>
  </si>
  <si>
    <t>total cap 74 PT</t>
  </si>
  <si>
    <t>total cap 74 dirigentie</t>
  </si>
  <si>
    <t>total cap 74 Executie</t>
  </si>
  <si>
    <t>total cap 74 Dotari</t>
  </si>
  <si>
    <t>Total cap.84</t>
  </si>
  <si>
    <t>total cap 84 PT</t>
  </si>
  <si>
    <t>total cap 84 dirigentie</t>
  </si>
  <si>
    <t>total cap 84 Executie</t>
  </si>
  <si>
    <t>total cap 84 Dotari</t>
  </si>
  <si>
    <t xml:space="preserve">TOTAL GENERAL </t>
  </si>
  <si>
    <t>Sursa  FONDURI EXTERNE NERAMBURSABILE</t>
  </si>
  <si>
    <t>TOTAL GENERAL FEN</t>
  </si>
  <si>
    <t>TOTAL GENERAL PNRR</t>
  </si>
  <si>
    <t xml:space="preserve">                     Ordonator principal de credite                                                                                              </t>
  </si>
  <si>
    <t xml:space="preserve">                                     Primar,                                        Director economic,</t>
  </si>
  <si>
    <t>Şef  serviciu investiţii, gospodărire, întreținere</t>
  </si>
  <si>
    <t>ing.Szucs Zsigmond</t>
  </si>
  <si>
    <t>TOTAL PT</t>
  </si>
  <si>
    <t>TOTAL SERVICII DIRIGENTIE</t>
  </si>
  <si>
    <t>TOTAL EXECUTIE</t>
  </si>
  <si>
    <t>TOTAL DOTARI</t>
  </si>
  <si>
    <t>total cap 51 Imobile</t>
  </si>
  <si>
    <t>total cap 61 Imobile</t>
  </si>
  <si>
    <t>total cap 65 Imobile</t>
  </si>
  <si>
    <t>total cap 67 Imobile</t>
  </si>
  <si>
    <t>total cap 68 Imobile</t>
  </si>
  <si>
    <t>total cap 70 Imobile</t>
  </si>
  <si>
    <t>total cap 74 Imobile</t>
  </si>
  <si>
    <t>TOTAL IMOBILE</t>
  </si>
  <si>
    <t>total cap 84 SF/DALI/PUZ</t>
  </si>
  <si>
    <t>total cap 51 SF/DALI/PUZ</t>
  </si>
  <si>
    <t>total cap 61 SF/DALI/PUZ</t>
  </si>
  <si>
    <t>total cap 65 SF/DALI/PUZ</t>
  </si>
  <si>
    <t>total cap 66 SF/DALI/PUZ</t>
  </si>
  <si>
    <t>total cap 67 SF/DALI/PUZ</t>
  </si>
  <si>
    <t>total cap 68 SF/DALI/PUZ</t>
  </si>
  <si>
    <t>total cap 70 SF/DALI/PUZ</t>
  </si>
  <si>
    <t>total cap 74 SF/DALI/PUZ</t>
  </si>
  <si>
    <t>TOTAL SF/DALI/PUZ</t>
  </si>
  <si>
    <t>NR. CRT.</t>
  </si>
  <si>
    <t>ANEXA</t>
  </si>
  <si>
    <t xml:space="preserve">Denumnire Obiectiv
Activitati Aferente </t>
  </si>
  <si>
    <t>Valoare Contract= Credit de Angajament</t>
  </si>
  <si>
    <t xml:space="preserve">NOTA </t>
  </si>
  <si>
    <t>Credite Bugetare= BUGET</t>
  </si>
  <si>
    <t>Analiza cost beneficiu se aprobă odată cu SF și Indicatorilor Tehnico-economici prin Hotărâre de Consiliu</t>
  </si>
  <si>
    <t>Graficul de finanțare este conform planificării cheltuielor pe trimestre</t>
  </si>
  <si>
    <t>StadiuFfizic al Obiectivelor/PIF</t>
  </si>
  <si>
    <t>Termeni PIF= Termeni de punere în funcțiune</t>
  </si>
  <si>
    <t>Costurile de e funcţionare şi de întreţinere după punerea în funcţiune nu pot fi identificate în momentul realizării obiectivului.</t>
  </si>
  <si>
    <t>Sursa 02 buget local</t>
  </si>
  <si>
    <t>val</t>
  </si>
  <si>
    <t>in derulare</t>
  </si>
  <si>
    <t>Reabilitare termică a blocului de locuințe din str.Mircea cel Bătrân, nr.25, bl. C25</t>
  </si>
  <si>
    <t>Reabilitare termică a blocului de locuinţe situat pe B-dul I.C. Brătianu, nr.5</t>
  </si>
  <si>
    <t>Implementarea măsurilor de eficiență energetică la sala de sport al Școlii gimnaziale Bălcescu Petofi</t>
  </si>
  <si>
    <t>Cap. 65   Învăţământ</t>
  </si>
  <si>
    <t>Reabilitare termică a blocului de locuinţe str.Astronauților A1</t>
  </si>
  <si>
    <t>Muzeul industrializării forțate și al dezrădăcinării Satu Mare</t>
  </si>
  <si>
    <t>Elaborarea Planului Urbanistic General al Municipiului Satu Mare</t>
  </si>
  <si>
    <t>Achiziție de autobuse nepoluante</t>
  </si>
  <si>
    <t>Renovarea energetică a Liceului cu Program Sportiv</t>
  </si>
  <si>
    <t>Reabilitare termică a blocului de locuinţe situat pe str.Proiectantului S1</t>
  </si>
  <si>
    <t>Reabilitare termică a blocului de locuinţe din b-dul Transilvania Bl.2</t>
  </si>
  <si>
    <t>Reabilitare termică a blocului de locuințe din str.Proiectantului S5</t>
  </si>
  <si>
    <t>Reabilitare termică la blocurile de locuinţe str.Careiului C3 - C5</t>
  </si>
  <si>
    <t>Reabilitare termică a blocului de locuințe din b-dul Lucian Blaga UU40</t>
  </si>
  <si>
    <t>Reabilitare termică a blocului de locuințe din str.Mircea cel Bătrân, nr.23, bl. C26</t>
  </si>
  <si>
    <t>realizare studiu privind obiectivul menționat</t>
  </si>
  <si>
    <t>Servicii de supervizare</t>
  </si>
  <si>
    <t>Parcare etajată S+P+2 pe strada Mihail Kogălniceanu nr.5</t>
  </si>
  <si>
    <t>SF</t>
  </si>
  <si>
    <t>Pod peste râul Someș - Amplasament str. Ștrandului</t>
  </si>
  <si>
    <t>Servicii de dirigenție</t>
  </si>
  <si>
    <t>Modernizare strada Stupilor</t>
  </si>
  <si>
    <t>Modernizare clădire existentă B-dul Muncii nr.44</t>
  </si>
  <si>
    <t>Reabilitarea termică la blocurile de locuințe situate în Piața Soarelui UU4, UU6, UU8,UU10</t>
  </si>
  <si>
    <t>Extinderea iluminatului public pe strada Ștefan Benea</t>
  </si>
  <si>
    <t>Extinderea iluminatului public pe strada Ferma Sătmărel, nr.36A - 36P</t>
  </si>
  <si>
    <t>Extinderea iluminatului public pe strada Hermann Mihaly</t>
  </si>
  <si>
    <t>Produse promoționale</t>
  </si>
  <si>
    <t>în derulare</t>
  </si>
  <si>
    <t xml:space="preserve">Reabilitare conductă de aducțiune apă </t>
  </si>
  <si>
    <t xml:space="preserve">Implementarea măsurilor de eficienţă energetică la Sala de Scrimă “Alexandru Csipler” </t>
  </si>
  <si>
    <t>buc</t>
  </si>
  <si>
    <t>SF/ Servicii de consultanță de specialitate pentru accesarea de fonduri nerambursabile și managementul contractului de finanțare și al proiectului</t>
  </si>
  <si>
    <t>Alimentare cont IID</t>
  </si>
  <si>
    <t>SF/DALI</t>
  </si>
  <si>
    <t>PUZ</t>
  </si>
  <si>
    <t>DALI</t>
  </si>
  <si>
    <t>Modernizarea infrastructurii educaționale în unitățile de învățământ din municipiul Satu Mare</t>
  </si>
  <si>
    <t>VAL</t>
  </si>
  <si>
    <t>Extindere școala Lucian Blaga</t>
  </si>
  <si>
    <t>Reconversia și refuncționalizarea terenurilor degradate și neutilizate situate pe malurile Someșului</t>
  </si>
  <si>
    <t>Extinderea iluminatului public pe strada Lazarului</t>
  </si>
  <si>
    <t>Reabilitarea clădirii Hotel Sport, situată pe strada Mileniului, nr.25</t>
  </si>
  <si>
    <t xml:space="preserve"> Reabilitare fațade și acoperiș la imobilul situat pe strada Horea nr.6</t>
  </si>
  <si>
    <t>În derulare</t>
  </si>
  <si>
    <t xml:space="preserve">  ec. Ursu Lucia</t>
  </si>
  <si>
    <r>
      <t xml:space="preserve">                              Keresk</t>
    </r>
    <r>
      <rPr>
        <sz val="12"/>
        <rFont val="Calibri"/>
        <family val="2"/>
        <charset val="238"/>
      </rPr>
      <t>é</t>
    </r>
    <r>
      <rPr>
        <sz val="12"/>
        <rFont val="Arial"/>
        <family val="2"/>
      </rPr>
      <t>nyi G</t>
    </r>
    <r>
      <rPr>
        <sz val="12"/>
        <rFont val="Calibri"/>
        <family val="2"/>
        <charset val="238"/>
      </rPr>
      <t>á</t>
    </r>
    <r>
      <rPr>
        <sz val="12"/>
        <rFont val="Arial"/>
        <family val="2"/>
      </rPr>
      <t xml:space="preserve">bor                                </t>
    </r>
  </si>
  <si>
    <t>in vederea contractarii</t>
  </si>
  <si>
    <t>PUZ Amenajare pădure urbană Noroieni</t>
  </si>
  <si>
    <t>PT- documentație</t>
  </si>
  <si>
    <t>PUZ Reconversia și refuncționalizarea terenurilor degradate și neutilizate situate pe malurile Someșului- MAL STÂNG</t>
  </si>
  <si>
    <t>Actualizarea Registrului local al spațiilor verzi din Municipiul Satu Mare</t>
  </si>
  <si>
    <t>Creșterea eficienței energetice și a gestionării inteligente a energiei în infrastructura sistemului de iluminat public a Municipiului Satu Mare, zona de SUD, jud.Satu Mare</t>
  </si>
  <si>
    <t>Cap. 54 ,,Alte servicii publice generale,,</t>
  </si>
  <si>
    <t>in curs de achiziție</t>
  </si>
  <si>
    <t>total cap 54 SF/DALI/PUZ</t>
  </si>
  <si>
    <t>total cap 54 PT</t>
  </si>
  <si>
    <t>total cap 54 dirigentie</t>
  </si>
  <si>
    <t>total cap 54 Executie</t>
  </si>
  <si>
    <t>total cap 54 Dotari</t>
  </si>
  <si>
    <t>total cap 54 Imobile</t>
  </si>
  <si>
    <t>Modernizare Strada Ion Popdan</t>
  </si>
  <si>
    <t>in curs de demarare</t>
  </si>
  <si>
    <t>Dotari Transformator 800kVA</t>
  </si>
  <si>
    <t>in curs de contractare</t>
  </si>
  <si>
    <t>Bazin de retenție ape pluviale la SPAU Fabricii</t>
  </si>
  <si>
    <t>Pasarela pietonală și velo intersecția Crinul</t>
  </si>
  <si>
    <t>Servicii de dirigentie+ SSM</t>
  </si>
  <si>
    <t>Extindere locuri de joacă prin echipamente de joacă noi</t>
  </si>
  <si>
    <t>Modernizare Drumul Luncii, Petalelor, Vinului și Afinelor în municipiul Satu Mare</t>
  </si>
  <si>
    <t>Modernizare străzi Karoly Gaspar tronson 3</t>
  </si>
  <si>
    <t>PT+ certificat energetic</t>
  </si>
  <si>
    <t>Teren multifuncțional de sport la Școala Gimnazială Lucian Blaga din Municipiul Satu Mare, județul Satu Mare</t>
  </si>
  <si>
    <t>Regenerare urbană în zona cartierului Micro 15</t>
  </si>
  <si>
    <t>Strengthening intercultural relations through the development of cultural institutions in Szatmar County and Szabolcs-Szatmar-Bereg County</t>
  </si>
  <si>
    <t>Pasarelă pietonală și velo intersecția Burdea</t>
  </si>
  <si>
    <t xml:space="preserve"> Taxă de racordare - Alimentare cu energie electrică Proiect Tip - Construire și dotare creșă mare strada Iuliu Coroianu nr.46</t>
  </si>
  <si>
    <t>Valoare Toala Initiala Obiectiv (indicatori pentru proiect, valoare estimata pentru DALI, SF,PUZ, Dotari)</t>
  </si>
  <si>
    <t>Pasarelă pietonală și velo peste râul Someș, cartierul funcționarilor-Micro16</t>
  </si>
  <si>
    <t>Lucrări de intervenție privind implementarea măsurilor de eficiență energetică la Grădinița nr. 11</t>
  </si>
  <si>
    <t>Sistem de alarmare la efracție pentru Casa Meșteșugarilor</t>
  </si>
  <si>
    <t>Sistem de supraveghere video pentru Casa Meșteșugarilor</t>
  </si>
  <si>
    <t>Modernizare strada Castanilor și strada Cireșilor</t>
  </si>
  <si>
    <t>Extindere unitate de învățământ corp P+2 (parțial) Școala Gimnazială Grigore Moisil</t>
  </si>
  <si>
    <t>Servicii tehnice</t>
  </si>
  <si>
    <t xml:space="preserve">Reabilitarea parcului Vasile Lucaciu </t>
  </si>
  <si>
    <t>Servicii de urbanism PUZ pentru  obiectivul de investiție Pasarelă pietonală și velo peste râul Someș, cartierul funcționarilor-Micro16</t>
  </si>
  <si>
    <t>Sistem integrat de monitorizare a traficului și mobilitate inteligență în Municipiul Satu Mare</t>
  </si>
  <si>
    <t>Modernizarea infrastructurii iluminatului public pe B-dul Lucian Blaga</t>
  </si>
  <si>
    <t>Pistă de alergare</t>
  </si>
  <si>
    <t>Revitalizarea structurii educaționale și sociale la școala generală nr. 11 Sătmărel</t>
  </si>
  <si>
    <t>în curs de contractare</t>
  </si>
  <si>
    <t>Transformarea LICEULUI TEORETIC GERMAN JOHANN ETTINGER în clădire NZEB</t>
  </si>
  <si>
    <t>Experți</t>
  </si>
  <si>
    <t>Licențe aplicații software informatice</t>
  </si>
  <si>
    <t>Cazan încălzile centrală 60Kw la sediul instituției</t>
  </si>
  <si>
    <t>în curs de achiziție</t>
  </si>
  <si>
    <t>Noi capacităţi de producere a energiei electrice produsă din surse regenerabile de energie solară, cu capacități de stocare integrate, pentru autoconsum pentru unități școlare din Municipiul Satu Mare</t>
  </si>
  <si>
    <t>Actualizare DALI aferent proiectului Reabilitarea, modernizarea și dotarea interioară a clădirilor C1 și C2 și reabilitarea , modernizarea și dotarea clădirii C3 a Colegiului Național ,,Mihael Eminescu ,, din Satu Mare</t>
  </si>
  <si>
    <t>SF/DALI/PUZ- expertizare</t>
  </si>
  <si>
    <t>Extindere locuri de joacă cu echipamente de joacă noi de echilibristică pentru copii</t>
  </si>
  <si>
    <t xml:space="preserve">Actualizare - Studiu defezabilitate - str. Rândunelelor nr.6 </t>
  </si>
  <si>
    <t>Actualizare - Studiu defezabilitate - str. Prahova, nr.20, bl.C5</t>
  </si>
  <si>
    <t>Actualizare - Studiu defezabilitate - str. Mircea cel Bătrân, nr.21, bl. C27</t>
  </si>
  <si>
    <t>Actualizare - Studiu defezabilitate - str. Mal Stâng Someș T2</t>
  </si>
  <si>
    <t>Actualizare - Studiu defezabilitate - str. Belșugului, bl.UB14</t>
  </si>
  <si>
    <t>Actualizare - Studiu defezabilitate - b-dul Lucian Blaga CU 46, 48, 50, 52</t>
  </si>
  <si>
    <t>Actualizare - Studiu defezabilitate - str. Ady Endre, nr.34</t>
  </si>
  <si>
    <t>Actualizare - Studiu defezabilitate - str. Marsilia, nr.18</t>
  </si>
  <si>
    <t>Actualizare - Studiu defezabilitate - str. Lalelei R1-R3</t>
  </si>
  <si>
    <t>Actualizare - Studiu defezabilitate - str. Dorna CD11 - CD13</t>
  </si>
  <si>
    <t>Actualizare - Studiu defezabilitate - str. Dorna CD8</t>
  </si>
  <si>
    <t>Actualizare - Studiu defezabilitate - str. Dorna CD10</t>
  </si>
  <si>
    <t>Actualizare - Studiu defezabilitate - str. Petru Bran, nr.4</t>
  </si>
  <si>
    <t>Actualizare - Studiu defezabilitate - str. Ganea, bl.CG5</t>
  </si>
  <si>
    <t>Actualizare - Studiu defezabilitate - str. Cloșca, nr.1, bl.T17</t>
  </si>
  <si>
    <t>Actualizare - Studiu defezabilitate - str.Careiului C13</t>
  </si>
  <si>
    <t>Studii AFM ZONE NEMODERNIZATE</t>
  </si>
  <si>
    <t>SF/DALI/PUZ/Studii</t>
  </si>
  <si>
    <t>Lucrări arhitecturale și de iluminare la pasarelele pietonale peste bulevardul Transilvania din mun Satu Mare</t>
  </si>
  <si>
    <t>Expertiză tehnică pentru Casa Meșteșugarilor</t>
  </si>
  <si>
    <t>Achiziție elemente decorative pentru domeniul public, P-ța 25 Octombrie, din municipiul Satu Mare</t>
  </si>
  <si>
    <t>Noi capacităţi de producere a energiei electrice produsă din surse regenerabile de energie solară, cu capacități de stocare integrate pentru Municipiul Satu Mare</t>
  </si>
  <si>
    <t>Servicii de realizare a Ortofotoplanului digital 2D și a Ortofotoplanului 3D pentru U.A.T</t>
  </si>
  <si>
    <t xml:space="preserve">Servicii de cartografiere digitală </t>
  </si>
  <si>
    <t>în vederea achiziției</t>
  </si>
  <si>
    <t>Modernizare străzi în cartierul Sătmărel Lot 1 - Nord</t>
  </si>
  <si>
    <t>Modernizare străzi în cartierul Sătmărel Lot 2 - Vest</t>
  </si>
  <si>
    <t>Modernizare străzi în cartierul Sătmărel Lot 3 - Sud</t>
  </si>
  <si>
    <t>Servicii de elaborare Studiu tehnic pentru deviererea rețelelor de gaz, apă- canal și electrice existente, aferente investiției Modernizarea Pistei de Bicicliști Pod Golescu și Construire unui Pasaj Supreateran pentru Pietoni și Bicicliști în Intersecția Crinul</t>
  </si>
  <si>
    <t>Documentatii cadastrale</t>
  </si>
  <si>
    <t>Cofinanțare Proiect regional de dezvoltare a infrastructurii de apă și apă uzată din județul Satu Mare</t>
  </si>
  <si>
    <t>Programul de investiţii publice pe anul 2026</t>
  </si>
  <si>
    <t>total cap 51 asistență tehnică</t>
  </si>
  <si>
    <t>total cap 61 asistență tehnică</t>
  </si>
  <si>
    <t>total cap 66 asistență tehnică</t>
  </si>
  <si>
    <t>total cap 74 asisitenta tehnică tehnică</t>
  </si>
  <si>
    <t>total cap 65 asistență tehnică</t>
  </si>
  <si>
    <t>total cap 67 asistență tehnică</t>
  </si>
  <si>
    <t>Asistență tehnică</t>
  </si>
  <si>
    <t>total cap 54 Asistență tehnică</t>
  </si>
  <si>
    <t>Asistență tehnică+ Audit energetic si Luminotehnic</t>
  </si>
  <si>
    <t>TOTAL Asistență tehnică</t>
  </si>
  <si>
    <t>Tarif Asistență tehnică</t>
  </si>
  <si>
    <t>total cap 68 asistență tehnică</t>
  </si>
  <si>
    <t>total cap 70 asistență tehnică</t>
  </si>
  <si>
    <t>total cap 84 asistență tehnică</t>
  </si>
  <si>
    <t>total cap 74 asistență tehnică</t>
  </si>
  <si>
    <t>Pista de biciclete pe coronamentul digului mal drept al râului Someș de la stația de epurare până la limita administrativă a Municipilui Satu Mare spre Dara</t>
  </si>
  <si>
    <t>Taxe și avize pentru obiectibul de investiții Proiect Tip- Construire creșă și dotare strada Iuliu Coroianu nr. 46</t>
  </si>
  <si>
    <t>Reamenajare loc de joacă Bulevardul Muncii, Municipiul Satu Mare</t>
  </si>
  <si>
    <t>Lucrări de investiții la Colegiul Național ”Doamna Stanca”din municipiul Satu Mare</t>
  </si>
  <si>
    <t>Audit EEA pentru Implementarea programului EEA România pentru monitorizarea și certificarea managementului energetic al municipiului Satu Mare</t>
  </si>
  <si>
    <t>Modernizare și extindere stadion Unio</t>
  </si>
  <si>
    <t>Amenajare durabilă a malului stâng Someș ca spațiu verde multifuncțional</t>
  </si>
  <si>
    <t>Piste velo în municipiul Satu Mare</t>
  </si>
  <si>
    <t>Proiecte cu finanțare din sumele reprezentând asistența financiară nerambursabilă aferentă PNRR pe anul 2026</t>
  </si>
  <si>
    <t>Programul de investiţii publice aferente lucrărilor pentru care au fost semnate contracte de finanţare din FEN (fonduri externe nerambursabile) pe anul 2026</t>
  </si>
  <si>
    <t>Studiu privind ariile protejate în zona Pădurea Noroieni</t>
  </si>
  <si>
    <t>Studiu privind grădinile urbane</t>
  </si>
  <si>
    <t>Supraveghere arheologică</t>
  </si>
  <si>
    <t>Studiu coexistenta DEER</t>
  </si>
  <si>
    <t>Studiu coexistenta Transelectrica</t>
  </si>
  <si>
    <t>Documentatie ISU</t>
  </si>
  <si>
    <t>Lucrări tehnico edilitare pentru Proiect Tip - Construire și dotare creșă mică, bulevardul Lalelei, nr.2, municipiul Satu Mare, județul Satu Mare</t>
  </si>
  <si>
    <t>Dotari - extindere sistem TVCI cladire corp B si C</t>
  </si>
  <si>
    <t>Anexa nr. 8 la H.C.L. Satu Mare nr. 195 din 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</si>
</sst>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lei&quot;_-;\-* #,##0.00\ &quot;lei&quot;_-;_-* &quot;-&quot;??\ &quot;lei&quot;_-;_-@_-"/>
    <numFmt numFmtId="164" formatCode="#,##0\ _l_e_i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b/>
      <u/>
      <sz val="12"/>
      <name val="Arial"/>
      <family val="2"/>
    </font>
    <font>
      <b/>
      <i/>
      <sz val="14"/>
      <color rgb="FFC00000"/>
      <name val="Arial"/>
      <family val="2"/>
    </font>
    <font>
      <b/>
      <u/>
      <sz val="14"/>
      <color rgb="FF000000"/>
      <name val="Arial"/>
      <family val="2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name val="Arial"/>
      <family val="2"/>
    </font>
    <font>
      <b/>
      <sz val="12"/>
      <name val="Arial"/>
      <family val="2"/>
      <charset val="238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sz val="12"/>
      <name val="Arial"/>
      <family val="2"/>
    </font>
    <font>
      <sz val="12"/>
      <name val="Calibri"/>
      <family val="2"/>
      <charset val="238"/>
    </font>
    <font>
      <sz val="1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20">
    <xf numFmtId="0" fontId="0" fillId="0" borderId="0" xfId="0"/>
    <xf numFmtId="0" fontId="0" fillId="0" borderId="4" xfId="0" applyBorder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right" wrapText="1"/>
    </xf>
    <xf numFmtId="0" fontId="0" fillId="2" borderId="0" xfId="0" applyFill="1" applyAlignment="1">
      <alignment wrapText="1"/>
    </xf>
    <xf numFmtId="0" fontId="1" fillId="2" borderId="2" xfId="0" applyFont="1" applyFill="1" applyBorder="1" applyAlignment="1">
      <alignment horizontal="right" wrapText="1"/>
    </xf>
    <xf numFmtId="0" fontId="0" fillId="2" borderId="3" xfId="0" applyFill="1" applyBorder="1" applyAlignment="1">
      <alignment wrapText="1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right" wrapText="1"/>
    </xf>
    <xf numFmtId="0" fontId="0" fillId="0" borderId="7" xfId="0" applyBorder="1" applyAlignment="1">
      <alignment vertical="center"/>
    </xf>
    <xf numFmtId="0" fontId="0" fillId="2" borderId="4" xfId="0" applyFill="1" applyBorder="1"/>
    <xf numFmtId="0" fontId="4" fillId="2" borderId="4" xfId="0" applyFont="1" applyFill="1" applyBorder="1"/>
    <xf numFmtId="0" fontId="1" fillId="2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6" fillId="4" borderId="23" xfId="0" applyFont="1" applyFill="1" applyBorder="1"/>
    <xf numFmtId="0" fontId="1" fillId="6" borderId="26" xfId="0" applyFont="1" applyFill="1" applyBorder="1" applyAlignment="1">
      <alignment vertical="center"/>
    </xf>
    <xf numFmtId="0" fontId="1" fillId="6" borderId="27" xfId="0" applyFont="1" applyFill="1" applyBorder="1" applyAlignment="1">
      <alignment vertical="center"/>
    </xf>
    <xf numFmtId="0" fontId="1" fillId="6" borderId="28" xfId="0" applyFont="1" applyFill="1" applyBorder="1" applyAlignment="1">
      <alignment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 wrapText="1"/>
    </xf>
    <xf numFmtId="3" fontId="1" fillId="3" borderId="0" xfId="0" applyNumberFormat="1" applyFont="1" applyFill="1" applyAlignment="1">
      <alignment horizontal="right" wrapText="1"/>
    </xf>
    <xf numFmtId="3" fontId="1" fillId="3" borderId="0" xfId="0" applyNumberFormat="1" applyFont="1" applyFill="1" applyAlignment="1">
      <alignment horizontal="center" wrapText="1"/>
    </xf>
    <xf numFmtId="3" fontId="4" fillId="2" borderId="4" xfId="0" applyNumberFormat="1" applyFont="1" applyFill="1" applyBorder="1"/>
    <xf numFmtId="3" fontId="0" fillId="0" borderId="7" xfId="0" applyNumberFormat="1" applyBorder="1" applyAlignment="1">
      <alignment vertical="center"/>
    </xf>
    <xf numFmtId="3" fontId="0" fillId="2" borderId="0" xfId="0" applyNumberFormat="1" applyFill="1" applyAlignment="1">
      <alignment wrapText="1"/>
    </xf>
    <xf numFmtId="3" fontId="1" fillId="6" borderId="25" xfId="0" applyNumberFormat="1" applyFont="1" applyFill="1" applyBorder="1" applyAlignment="1">
      <alignment vertical="center"/>
    </xf>
    <xf numFmtId="3" fontId="6" fillId="4" borderId="6" xfId="0" applyNumberFormat="1" applyFont="1" applyFill="1" applyBorder="1"/>
    <xf numFmtId="3" fontId="1" fillId="3" borderId="0" xfId="0" applyNumberFormat="1" applyFont="1" applyFill="1" applyAlignment="1">
      <alignment horizontal="center" vertical="top" wrapText="1"/>
    </xf>
    <xf numFmtId="3" fontId="1" fillId="2" borderId="2" xfId="0" applyNumberFormat="1" applyFont="1" applyFill="1" applyBorder="1" applyAlignment="1">
      <alignment horizontal="right" wrapText="1"/>
    </xf>
    <xf numFmtId="3" fontId="0" fillId="2" borderId="3" xfId="0" applyNumberFormat="1" applyFill="1" applyBorder="1" applyAlignment="1">
      <alignment wrapText="1"/>
    </xf>
    <xf numFmtId="0" fontId="14" fillId="3" borderId="0" xfId="0" applyFont="1" applyFill="1" applyAlignment="1">
      <alignment horizontal="left"/>
    </xf>
    <xf numFmtId="3" fontId="1" fillId="2" borderId="0" xfId="0" applyNumberFormat="1" applyFont="1" applyFill="1" applyAlignment="1">
      <alignment wrapText="1"/>
    </xf>
    <xf numFmtId="0" fontId="1" fillId="6" borderId="30" xfId="0" applyFont="1" applyFill="1" applyBorder="1" applyAlignment="1">
      <alignment vertical="center"/>
    </xf>
    <xf numFmtId="0" fontId="1" fillId="6" borderId="31" xfId="0" applyFont="1" applyFill="1" applyBorder="1" applyAlignment="1">
      <alignment vertical="center"/>
    </xf>
    <xf numFmtId="164" fontId="1" fillId="3" borderId="0" xfId="0" applyNumberFormat="1" applyFont="1" applyFill="1" applyAlignment="1">
      <alignment horizontal="right" wrapText="1"/>
    </xf>
    <xf numFmtId="164" fontId="4" fillId="2" borderId="4" xfId="0" applyNumberFormat="1" applyFont="1" applyFill="1" applyBorder="1"/>
    <xf numFmtId="164" fontId="0" fillId="0" borderId="7" xfId="0" applyNumberFormat="1" applyBorder="1" applyAlignment="1">
      <alignment vertical="center"/>
    </xf>
    <xf numFmtId="0" fontId="1" fillId="2" borderId="4" xfId="0" applyFont="1" applyFill="1" applyBorder="1"/>
    <xf numFmtId="164" fontId="1" fillId="0" borderId="7" xfId="0" applyNumberFormat="1" applyFont="1" applyBorder="1" applyAlignment="1">
      <alignment vertical="center"/>
    </xf>
    <xf numFmtId="0" fontId="1" fillId="0" borderId="7" xfId="0" applyFont="1" applyBorder="1" applyAlignment="1">
      <alignment vertical="center"/>
    </xf>
    <xf numFmtId="164" fontId="1" fillId="2" borderId="0" xfId="0" applyNumberFormat="1" applyFont="1" applyFill="1" applyAlignment="1">
      <alignment wrapText="1"/>
    </xf>
    <xf numFmtId="3" fontId="1" fillId="0" borderId="7" xfId="0" applyNumberFormat="1" applyFont="1" applyBorder="1" applyAlignment="1">
      <alignment vertical="center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left"/>
    </xf>
    <xf numFmtId="3" fontId="4" fillId="3" borderId="0" xfId="0" applyNumberFormat="1" applyFont="1" applyFill="1" applyAlignment="1">
      <alignment horizontal="center" vertical="top" wrapText="1"/>
    </xf>
    <xf numFmtId="3" fontId="4" fillId="3" borderId="0" xfId="0" applyNumberFormat="1" applyFont="1" applyFill="1" applyAlignment="1">
      <alignment horizontal="right" wrapText="1"/>
    </xf>
    <xf numFmtId="0" fontId="4" fillId="3" borderId="0" xfId="0" applyFont="1" applyFill="1" applyAlignment="1">
      <alignment horizontal="right" wrapText="1"/>
    </xf>
    <xf numFmtId="0" fontId="0" fillId="10" borderId="7" xfId="0" applyFill="1" applyBorder="1" applyAlignment="1">
      <alignment vertical="center"/>
    </xf>
    <xf numFmtId="0" fontId="16" fillId="2" borderId="4" xfId="0" applyFont="1" applyFill="1" applyBorder="1"/>
    <xf numFmtId="0" fontId="16" fillId="0" borderId="0" xfId="0" applyFont="1"/>
    <xf numFmtId="3" fontId="16" fillId="10" borderId="7" xfId="0" applyNumberFormat="1" applyFont="1" applyFill="1" applyBorder="1" applyAlignment="1">
      <alignment vertical="center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11" fillId="0" borderId="0" xfId="0" applyFont="1"/>
    <xf numFmtId="0" fontId="21" fillId="0" borderId="0" xfId="0" applyFont="1"/>
    <xf numFmtId="0" fontId="1" fillId="9" borderId="0" xfId="0" applyFont="1" applyFill="1" applyAlignment="1">
      <alignment horizontal="center"/>
    </xf>
    <xf numFmtId="0" fontId="1" fillId="9" borderId="32" xfId="0" applyFont="1" applyFill="1" applyBorder="1" applyAlignment="1">
      <alignment horizontal="left"/>
    </xf>
    <xf numFmtId="0" fontId="0" fillId="9" borderId="32" xfId="0" applyFill="1" applyBorder="1"/>
    <xf numFmtId="3" fontId="0" fillId="9" borderId="32" xfId="0" applyNumberFormat="1" applyFill="1" applyBorder="1" applyAlignment="1">
      <alignment wrapText="1"/>
    </xf>
    <xf numFmtId="0" fontId="0" fillId="9" borderId="32" xfId="0" applyFill="1" applyBorder="1" applyAlignment="1">
      <alignment horizontal="left" wrapText="1"/>
    </xf>
    <xf numFmtId="0" fontId="1" fillId="9" borderId="32" xfId="0" applyFont="1" applyFill="1" applyBorder="1" applyAlignment="1">
      <alignment wrapText="1"/>
    </xf>
    <xf numFmtId="0" fontId="1" fillId="9" borderId="32" xfId="0" applyFont="1" applyFill="1" applyBorder="1"/>
    <xf numFmtId="0" fontId="0" fillId="9" borderId="32" xfId="0" applyFill="1" applyBorder="1" applyAlignment="1">
      <alignment horizontal="center" wrapText="1"/>
    </xf>
    <xf numFmtId="0" fontId="0" fillId="9" borderId="32" xfId="0" applyFill="1" applyBorder="1" applyAlignment="1">
      <alignment wrapText="1"/>
    </xf>
    <xf numFmtId="3" fontId="1" fillId="9" borderId="32" xfId="0" applyNumberFormat="1" applyFont="1" applyFill="1" applyBorder="1" applyAlignment="1">
      <alignment horizontal="right" wrapText="1"/>
    </xf>
    <xf numFmtId="0" fontId="1" fillId="9" borderId="32" xfId="0" applyFont="1" applyFill="1" applyBorder="1" applyAlignment="1">
      <alignment horizontal="right" wrapText="1"/>
    </xf>
    <xf numFmtId="164" fontId="1" fillId="9" borderId="32" xfId="0" applyNumberFormat="1" applyFont="1" applyFill="1" applyBorder="1" applyAlignment="1">
      <alignment horizontal="left"/>
    </xf>
    <xf numFmtId="0" fontId="16" fillId="2" borderId="33" xfId="0" applyFont="1" applyFill="1" applyBorder="1"/>
    <xf numFmtId="164" fontId="16" fillId="2" borderId="33" xfId="0" applyNumberFormat="1" applyFont="1" applyFill="1" applyBorder="1"/>
    <xf numFmtId="3" fontId="19" fillId="2" borderId="33" xfId="0" applyNumberFormat="1" applyFont="1" applyFill="1" applyBorder="1"/>
    <xf numFmtId="3" fontId="16" fillId="2" borderId="33" xfId="0" applyNumberFormat="1" applyFont="1" applyFill="1" applyBorder="1"/>
    <xf numFmtId="0" fontId="1" fillId="2" borderId="5" xfId="0" applyFont="1" applyFill="1" applyBorder="1" applyAlignment="1">
      <alignment horizontal="right" wrapText="1"/>
    </xf>
    <xf numFmtId="3" fontId="0" fillId="2" borderId="34" xfId="0" applyNumberFormat="1" applyFill="1" applyBorder="1" applyAlignment="1">
      <alignment wrapText="1"/>
    </xf>
    <xf numFmtId="0" fontId="14" fillId="9" borderId="32" xfId="0" applyFont="1" applyFill="1" applyBorder="1" applyAlignment="1">
      <alignment horizontal="left"/>
    </xf>
    <xf numFmtId="0" fontId="15" fillId="9" borderId="32" xfId="0" applyFont="1" applyFill="1" applyBorder="1"/>
    <xf numFmtId="3" fontId="15" fillId="9" borderId="32" xfId="0" applyNumberFormat="1" applyFont="1" applyFill="1" applyBorder="1" applyAlignment="1">
      <alignment wrapText="1"/>
    </xf>
    <xf numFmtId="0" fontId="15" fillId="9" borderId="32" xfId="0" applyFont="1" applyFill="1" applyBorder="1" applyAlignment="1">
      <alignment horizontal="left" wrapText="1"/>
    </xf>
    <xf numFmtId="0" fontId="14" fillId="9" borderId="32" xfId="0" applyFont="1" applyFill="1" applyBorder="1"/>
    <xf numFmtId="3" fontId="1" fillId="9" borderId="32" xfId="0" applyNumberFormat="1" applyFont="1" applyFill="1" applyBorder="1" applyAlignment="1">
      <alignment vertical="center" wrapText="1"/>
    </xf>
    <xf numFmtId="0" fontId="0" fillId="9" borderId="32" xfId="0" applyFill="1" applyBorder="1" applyAlignment="1">
      <alignment horizontal="center" vertical="center" wrapText="1"/>
    </xf>
    <xf numFmtId="3" fontId="1" fillId="9" borderId="32" xfId="0" applyNumberFormat="1" applyFont="1" applyFill="1" applyBorder="1" applyAlignment="1">
      <alignment horizontal="left"/>
    </xf>
    <xf numFmtId="0" fontId="4" fillId="9" borderId="32" xfId="0" applyFont="1" applyFill="1" applyBorder="1" applyAlignment="1">
      <alignment horizontal="left"/>
    </xf>
    <xf numFmtId="0" fontId="4" fillId="9" borderId="32" xfId="0" applyFont="1" applyFill="1" applyBorder="1"/>
    <xf numFmtId="3" fontId="4" fillId="9" borderId="32" xfId="0" applyNumberFormat="1" applyFont="1" applyFill="1" applyBorder="1" applyAlignment="1">
      <alignment wrapText="1"/>
    </xf>
    <xf numFmtId="0" fontId="4" fillId="9" borderId="32" xfId="0" applyFont="1" applyFill="1" applyBorder="1" applyAlignment="1">
      <alignment wrapText="1"/>
    </xf>
    <xf numFmtId="0" fontId="4" fillId="9" borderId="32" xfId="0" applyFont="1" applyFill="1" applyBorder="1" applyAlignment="1">
      <alignment horizontal="left" wrapText="1"/>
    </xf>
    <xf numFmtId="3" fontId="0" fillId="9" borderId="32" xfId="0" applyNumberFormat="1" applyFill="1" applyBorder="1"/>
    <xf numFmtId="0" fontId="0" fillId="2" borderId="33" xfId="0" applyFill="1" applyBorder="1"/>
    <xf numFmtId="3" fontId="4" fillId="2" borderId="33" xfId="0" applyNumberFormat="1" applyFont="1" applyFill="1" applyBorder="1"/>
    <xf numFmtId="0" fontId="4" fillId="2" borderId="33" xfId="0" applyFont="1" applyFill="1" applyBorder="1"/>
    <xf numFmtId="164" fontId="1" fillId="2" borderId="33" xfId="0" applyNumberFormat="1" applyFont="1" applyFill="1" applyBorder="1"/>
    <xf numFmtId="0" fontId="1" fillId="2" borderId="33" xfId="0" applyFont="1" applyFill="1" applyBorder="1"/>
    <xf numFmtId="164" fontId="0" fillId="9" borderId="32" xfId="0" applyNumberFormat="1" applyFill="1" applyBorder="1" applyAlignment="1">
      <alignment wrapText="1"/>
    </xf>
    <xf numFmtId="3" fontId="1" fillId="2" borderId="33" xfId="0" applyNumberFormat="1" applyFont="1" applyFill="1" applyBorder="1"/>
    <xf numFmtId="164" fontId="1" fillId="9" borderId="32" xfId="0" applyNumberFormat="1" applyFont="1" applyFill="1" applyBorder="1" applyAlignment="1">
      <alignment horizontal="right" wrapText="1"/>
    </xf>
    <xf numFmtId="3" fontId="1" fillId="9" borderId="32" xfId="0" applyNumberFormat="1" applyFont="1" applyFill="1" applyBorder="1" applyAlignment="1">
      <alignment wrapText="1"/>
    </xf>
    <xf numFmtId="3" fontId="1" fillId="2" borderId="33" xfId="0" applyNumberFormat="1" applyFont="1" applyFill="1" applyBorder="1" applyAlignment="1">
      <alignment horizontal="center"/>
    </xf>
    <xf numFmtId="164" fontId="1" fillId="9" borderId="32" xfId="0" applyNumberFormat="1" applyFont="1" applyFill="1" applyBorder="1" applyAlignment="1">
      <alignment horizontal="right"/>
    </xf>
    <xf numFmtId="3" fontId="0" fillId="0" borderId="14" xfId="0" applyNumberFormat="1" applyBorder="1" applyAlignment="1">
      <alignment vertical="center"/>
    </xf>
    <xf numFmtId="3" fontId="4" fillId="2" borderId="7" xfId="0" applyNumberFormat="1" applyFont="1" applyFill="1" applyBorder="1"/>
    <xf numFmtId="0" fontId="1" fillId="9" borderId="32" xfId="0" applyFont="1" applyFill="1" applyBorder="1" applyAlignment="1">
      <alignment vertical="center" wrapText="1"/>
    </xf>
    <xf numFmtId="3" fontId="4" fillId="2" borderId="8" xfId="0" applyNumberFormat="1" applyFont="1" applyFill="1" applyBorder="1" applyAlignment="1">
      <alignment horizontal="center"/>
    </xf>
    <xf numFmtId="3" fontId="4" fillId="3" borderId="7" xfId="0" applyNumberFormat="1" applyFont="1" applyFill="1" applyBorder="1"/>
    <xf numFmtId="3" fontId="4" fillId="2" borderId="8" xfId="0" applyNumberFormat="1" applyFont="1" applyFill="1" applyBorder="1"/>
    <xf numFmtId="4" fontId="16" fillId="2" borderId="33" xfId="0" applyNumberFormat="1" applyFont="1" applyFill="1" applyBorder="1"/>
    <xf numFmtId="0" fontId="0" fillId="9" borderId="0" xfId="0" applyFill="1"/>
    <xf numFmtId="3" fontId="1" fillId="9" borderId="0" xfId="0" applyNumberFormat="1" applyFont="1" applyFill="1" applyAlignment="1">
      <alignment horizontal="center" vertical="top" wrapText="1"/>
    </xf>
    <xf numFmtId="4" fontId="1" fillId="9" borderId="32" xfId="0" applyNumberFormat="1" applyFont="1" applyFill="1" applyBorder="1" applyAlignment="1">
      <alignment horizontal="left"/>
    </xf>
    <xf numFmtId="3" fontId="0" fillId="8" borderId="32" xfId="0" applyNumberFormat="1" applyFill="1" applyBorder="1" applyAlignment="1">
      <alignment wrapText="1"/>
    </xf>
    <xf numFmtId="0" fontId="4" fillId="9" borderId="37" xfId="0" applyFont="1" applyFill="1" applyBorder="1" applyAlignment="1">
      <alignment horizontal="left"/>
    </xf>
    <xf numFmtId="0" fontId="4" fillId="9" borderId="37" xfId="0" applyFont="1" applyFill="1" applyBorder="1"/>
    <xf numFmtId="3" fontId="4" fillId="9" borderId="37" xfId="0" applyNumberFormat="1" applyFont="1" applyFill="1" applyBorder="1" applyAlignment="1">
      <alignment wrapText="1"/>
    </xf>
    <xf numFmtId="0" fontId="4" fillId="9" borderId="37" xfId="0" applyFont="1" applyFill="1" applyBorder="1" applyAlignment="1">
      <alignment wrapText="1"/>
    </xf>
    <xf numFmtId="0" fontId="1" fillId="9" borderId="0" xfId="0" applyFont="1" applyFill="1" applyAlignment="1">
      <alignment horizontal="left"/>
    </xf>
    <xf numFmtId="3" fontId="4" fillId="9" borderId="32" xfId="0" applyNumberFormat="1" applyFont="1" applyFill="1" applyBorder="1" applyAlignment="1">
      <alignment horizontal="right" wrapText="1"/>
    </xf>
    <xf numFmtId="3" fontId="23" fillId="9" borderId="32" xfId="0" applyNumberFormat="1" applyFont="1" applyFill="1" applyBorder="1" applyAlignment="1">
      <alignment wrapText="1"/>
    </xf>
    <xf numFmtId="0" fontId="1" fillId="3" borderId="32" xfId="0" applyFont="1" applyFill="1" applyBorder="1" applyAlignment="1">
      <alignment horizontal="left"/>
    </xf>
    <xf numFmtId="3" fontId="1" fillId="3" borderId="32" xfId="0" applyNumberFormat="1" applyFont="1" applyFill="1" applyBorder="1" applyAlignment="1">
      <alignment horizontal="right" wrapText="1"/>
    </xf>
    <xf numFmtId="3" fontId="0" fillId="9" borderId="32" xfId="0" applyNumberFormat="1" applyFill="1" applyBorder="1" applyAlignment="1">
      <alignment vertical="center" wrapText="1"/>
    </xf>
    <xf numFmtId="0" fontId="0" fillId="9" borderId="0" xfId="0" applyFill="1" applyAlignment="1">
      <alignment horizontal="left" wrapText="1"/>
    </xf>
    <xf numFmtId="3" fontId="0" fillId="9" borderId="0" xfId="0" applyNumberFormat="1" applyFill="1" applyAlignment="1">
      <alignment wrapText="1"/>
    </xf>
    <xf numFmtId="0" fontId="0" fillId="9" borderId="0" xfId="0" applyFill="1" applyAlignment="1">
      <alignment wrapText="1"/>
    </xf>
    <xf numFmtId="0" fontId="14" fillId="7" borderId="2" xfId="0" applyFont="1" applyFill="1" applyBorder="1" applyAlignment="1">
      <alignment horizontal="center" vertical="center" wrapText="1"/>
    </xf>
    <xf numFmtId="0" fontId="4" fillId="9" borderId="32" xfId="0" applyFont="1" applyFill="1" applyBorder="1" applyAlignment="1">
      <alignment horizontal="right" wrapText="1"/>
    </xf>
    <xf numFmtId="3" fontId="6" fillId="4" borderId="47" xfId="0" applyNumberFormat="1" applyFont="1" applyFill="1" applyBorder="1"/>
    <xf numFmtId="3" fontId="1" fillId="6" borderId="48" xfId="0" applyNumberFormat="1" applyFont="1" applyFill="1" applyBorder="1" applyAlignment="1">
      <alignment vertical="center"/>
    </xf>
    <xf numFmtId="0" fontId="1" fillId="9" borderId="32" xfId="0" applyFont="1" applyFill="1" applyBorder="1" applyAlignment="1">
      <alignment horizontal="center"/>
    </xf>
    <xf numFmtId="0" fontId="1" fillId="9" borderId="38" xfId="0" applyFont="1" applyFill="1" applyBorder="1" applyAlignment="1">
      <alignment horizontal="center" wrapText="1"/>
    </xf>
    <xf numFmtId="0" fontId="1" fillId="3" borderId="32" xfId="0" applyFont="1" applyFill="1" applyBorder="1" applyAlignment="1">
      <alignment horizontal="center" wrapText="1"/>
    </xf>
    <xf numFmtId="0" fontId="4" fillId="9" borderId="0" xfId="0" applyFont="1" applyFill="1" applyAlignment="1">
      <alignment horizontal="left" wrapText="1"/>
    </xf>
    <xf numFmtId="0" fontId="4" fillId="9" borderId="0" xfId="0" applyFont="1" applyFill="1"/>
    <xf numFmtId="0" fontId="4" fillId="9" borderId="0" xfId="0" applyFont="1" applyFill="1" applyAlignment="1">
      <alignment horizontal="left"/>
    </xf>
    <xf numFmtId="3" fontId="4" fillId="9" borderId="0" xfId="0" applyNumberFormat="1" applyFont="1" applyFill="1" applyAlignment="1">
      <alignment wrapText="1"/>
    </xf>
    <xf numFmtId="0" fontId="4" fillId="9" borderId="0" xfId="0" applyFont="1" applyFill="1" applyAlignment="1">
      <alignment wrapText="1"/>
    </xf>
    <xf numFmtId="0" fontId="1" fillId="9" borderId="32" xfId="0" applyFont="1" applyFill="1" applyBorder="1" applyAlignment="1">
      <alignment horizontal="left" wrapText="1"/>
    </xf>
    <xf numFmtId="3" fontId="1" fillId="3" borderId="7" xfId="0" applyNumberFormat="1" applyFont="1" applyFill="1" applyBorder="1" applyAlignment="1">
      <alignment horizontal="center" vertical="center"/>
    </xf>
    <xf numFmtId="3" fontId="1" fillId="3" borderId="7" xfId="0" applyNumberFormat="1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/>
    </xf>
    <xf numFmtId="3" fontId="0" fillId="9" borderId="0" xfId="0" applyNumberFormat="1" applyFill="1" applyAlignment="1">
      <alignment horizontal="center" vertical="center" wrapText="1"/>
    </xf>
    <xf numFmtId="0" fontId="0" fillId="9" borderId="32" xfId="0" applyFill="1" applyBorder="1" applyAlignment="1">
      <alignment horizontal="left" vertical="center" wrapText="1"/>
    </xf>
    <xf numFmtId="0" fontId="16" fillId="0" borderId="4" xfId="0" applyFont="1" applyBorder="1"/>
    <xf numFmtId="0" fontId="16" fillId="0" borderId="8" xfId="0" applyFont="1" applyBorder="1" applyAlignment="1">
      <alignment vertical="center"/>
    </xf>
    <xf numFmtId="0" fontId="4" fillId="9" borderId="0" xfId="0" applyFont="1" applyFill="1" applyAlignment="1">
      <alignment horizontal="center"/>
    </xf>
    <xf numFmtId="0" fontId="1" fillId="2" borderId="18" xfId="0" applyFont="1" applyFill="1" applyBorder="1" applyAlignment="1">
      <alignment horizontal="right" wrapText="1"/>
    </xf>
    <xf numFmtId="164" fontId="0" fillId="2" borderId="18" xfId="0" applyNumberFormat="1" applyFill="1" applyBorder="1" applyAlignment="1">
      <alignment wrapText="1"/>
    </xf>
    <xf numFmtId="0" fontId="0" fillId="2" borderId="18" xfId="0" applyFill="1" applyBorder="1" applyAlignment="1">
      <alignment wrapText="1"/>
    </xf>
    <xf numFmtId="3" fontId="15" fillId="8" borderId="32" xfId="0" applyNumberFormat="1" applyFont="1" applyFill="1" applyBorder="1" applyAlignment="1">
      <alignment wrapText="1"/>
    </xf>
    <xf numFmtId="3" fontId="4" fillId="8" borderId="32" xfId="0" applyNumberFormat="1" applyFont="1" applyFill="1" applyBorder="1" applyAlignment="1">
      <alignment horizontal="right" wrapText="1"/>
    </xf>
    <xf numFmtId="0" fontId="1" fillId="9" borderId="32" xfId="0" applyFont="1" applyFill="1" applyBorder="1" applyAlignment="1">
      <alignment horizontal="center"/>
    </xf>
    <xf numFmtId="3" fontId="1" fillId="9" borderId="32" xfId="0" applyNumberFormat="1" applyFont="1" applyFill="1" applyBorder="1" applyAlignment="1">
      <alignment horizontal="center" vertical="center" wrapText="1"/>
    </xf>
    <xf numFmtId="3" fontId="1" fillId="9" borderId="32" xfId="0" applyNumberFormat="1" applyFont="1" applyFill="1" applyBorder="1" applyAlignment="1">
      <alignment horizontal="center" wrapText="1"/>
    </xf>
    <xf numFmtId="0" fontId="2" fillId="0" borderId="15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16" xfId="0" applyFont="1" applyBorder="1" applyAlignment="1">
      <alignment horizontal="right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2" fillId="0" borderId="17" xfId="0" applyFont="1" applyBorder="1" applyAlignment="1">
      <alignment horizontal="right"/>
    </xf>
    <xf numFmtId="0" fontId="2" fillId="0" borderId="18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4" fillId="9" borderId="32" xfId="0" applyFont="1" applyFill="1" applyBorder="1" applyAlignment="1">
      <alignment horizontal="center"/>
    </xf>
    <xf numFmtId="3" fontId="4" fillId="9" borderId="32" xfId="0" applyNumberFormat="1" applyFont="1" applyFill="1" applyBorder="1" applyAlignment="1">
      <alignment horizontal="center" vertical="center" wrapText="1"/>
    </xf>
    <xf numFmtId="3" fontId="1" fillId="9" borderId="37" xfId="0" applyNumberFormat="1" applyFont="1" applyFill="1" applyBorder="1" applyAlignment="1">
      <alignment horizontal="center" vertical="center" wrapText="1"/>
    </xf>
    <xf numFmtId="3" fontId="1" fillId="9" borderId="38" xfId="0" applyNumberFormat="1" applyFont="1" applyFill="1" applyBorder="1" applyAlignment="1">
      <alignment horizontal="center" vertical="center" wrapText="1"/>
    </xf>
    <xf numFmtId="3" fontId="1" fillId="9" borderId="39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wrapText="1"/>
    </xf>
    <xf numFmtId="0" fontId="0" fillId="9" borderId="37" xfId="0" applyFill="1" applyBorder="1" applyAlignment="1">
      <alignment horizontal="center" vertical="center" wrapText="1"/>
    </xf>
    <xf numFmtId="0" fontId="0" fillId="9" borderId="38" xfId="0" applyFill="1" applyBorder="1" applyAlignment="1">
      <alignment horizontal="center" vertical="center" wrapText="1"/>
    </xf>
    <xf numFmtId="0" fontId="0" fillId="9" borderId="39" xfId="0" applyFill="1" applyBorder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0" fillId="9" borderId="37" xfId="0" applyFill="1" applyBorder="1" applyAlignment="1">
      <alignment horizontal="left" vertical="center" wrapText="1"/>
    </xf>
    <xf numFmtId="0" fontId="0" fillId="9" borderId="38" xfId="0" applyFill="1" applyBorder="1" applyAlignment="1">
      <alignment horizontal="left" vertical="center" wrapText="1"/>
    </xf>
    <xf numFmtId="0" fontId="0" fillId="9" borderId="39" xfId="0" applyFill="1" applyBorder="1" applyAlignment="1">
      <alignment horizontal="left" vertical="center" wrapText="1"/>
    </xf>
    <xf numFmtId="0" fontId="1" fillId="3" borderId="0" xfId="0" applyFont="1" applyFill="1" applyAlignment="1">
      <alignment horizontal="center"/>
    </xf>
    <xf numFmtId="0" fontId="18" fillId="0" borderId="15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16" xfId="0" applyFont="1" applyBorder="1" applyAlignment="1">
      <alignment horizontal="right"/>
    </xf>
    <xf numFmtId="0" fontId="1" fillId="3" borderId="42" xfId="0" applyFont="1" applyFill="1" applyBorder="1" applyAlignment="1">
      <alignment horizontal="center" wrapText="1"/>
    </xf>
    <xf numFmtId="0" fontId="1" fillId="3" borderId="0" xfId="0" applyFont="1" applyFill="1" applyAlignment="1">
      <alignment horizontal="center" vertical="center" wrapText="1"/>
    </xf>
    <xf numFmtId="0" fontId="14" fillId="3" borderId="0" xfId="0" applyFont="1" applyFill="1" applyAlignment="1">
      <alignment horizontal="center" wrapText="1"/>
    </xf>
    <xf numFmtId="0" fontId="18" fillId="0" borderId="12" xfId="0" applyFont="1" applyBorder="1" applyAlignment="1">
      <alignment horizontal="right"/>
    </xf>
    <xf numFmtId="0" fontId="18" fillId="0" borderId="13" xfId="0" applyFont="1" applyBorder="1" applyAlignment="1">
      <alignment horizontal="right"/>
    </xf>
    <xf numFmtId="0" fontId="18" fillId="0" borderId="14" xfId="0" applyFont="1" applyBorder="1" applyAlignment="1">
      <alignment horizontal="right"/>
    </xf>
    <xf numFmtId="0" fontId="17" fillId="2" borderId="17" xfId="0" applyFont="1" applyFill="1" applyBorder="1" applyAlignment="1">
      <alignment horizontal="center"/>
    </xf>
    <xf numFmtId="0" fontId="17" fillId="2" borderId="18" xfId="0" applyFont="1" applyFill="1" applyBorder="1" applyAlignment="1">
      <alignment horizontal="center"/>
    </xf>
    <xf numFmtId="0" fontId="17" fillId="2" borderId="19" xfId="0" applyFont="1" applyFill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4" fillId="9" borderId="32" xfId="0" applyFont="1" applyFill="1" applyBorder="1" applyAlignment="1">
      <alignment horizontal="center"/>
    </xf>
    <xf numFmtId="3" fontId="14" fillId="9" borderId="3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center"/>
    </xf>
    <xf numFmtId="164" fontId="16" fillId="0" borderId="7" xfId="0" applyNumberFormat="1" applyFont="1" applyBorder="1" applyAlignment="1">
      <alignment horizontal="center" vertical="center"/>
    </xf>
    <xf numFmtId="164" fontId="16" fillId="0" borderId="8" xfId="0" applyNumberFormat="1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8" fillId="0" borderId="17" xfId="0" applyFont="1" applyBorder="1" applyAlignment="1">
      <alignment horizontal="right"/>
    </xf>
    <xf numFmtId="0" fontId="18" fillId="0" borderId="18" xfId="0" applyFont="1" applyBorder="1" applyAlignment="1">
      <alignment horizontal="right"/>
    </xf>
    <xf numFmtId="0" fontId="18" fillId="0" borderId="19" xfId="0" applyFont="1" applyBorder="1" applyAlignment="1">
      <alignment horizontal="right"/>
    </xf>
    <xf numFmtId="0" fontId="17" fillId="2" borderId="17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1" fillId="9" borderId="32" xfId="0" applyFont="1" applyFill="1" applyBorder="1" applyAlignment="1">
      <alignment horizontal="center" wrapText="1"/>
    </xf>
    <xf numFmtId="0" fontId="14" fillId="3" borderId="0" xfId="0" applyFont="1" applyFill="1" applyAlignment="1">
      <alignment horizontal="center"/>
    </xf>
    <xf numFmtId="3" fontId="16" fillId="0" borderId="7" xfId="0" applyNumberFormat="1" applyFont="1" applyBorder="1" applyAlignment="1">
      <alignment horizontal="center" vertical="center"/>
    </xf>
    <xf numFmtId="3" fontId="16" fillId="0" borderId="8" xfId="0" applyNumberFormat="1" applyFont="1" applyBorder="1" applyAlignment="1">
      <alignment horizontal="center" vertical="center"/>
    </xf>
    <xf numFmtId="0" fontId="1" fillId="3" borderId="4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3" fillId="6" borderId="21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right"/>
    </xf>
    <xf numFmtId="0" fontId="3" fillId="2" borderId="18" xfId="0" applyFont="1" applyFill="1" applyBorder="1" applyAlignment="1">
      <alignment horizontal="right"/>
    </xf>
    <xf numFmtId="0" fontId="3" fillId="2" borderId="19" xfId="0" applyFont="1" applyFill="1" applyBorder="1" applyAlignment="1">
      <alignment horizontal="right"/>
    </xf>
    <xf numFmtId="0" fontId="1" fillId="3" borderId="5" xfId="0" applyFont="1" applyFill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right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6" borderId="24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3" fillId="6" borderId="20" xfId="0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3" fontId="0" fillId="3" borderId="7" xfId="0" applyNumberFormat="1" applyFill="1" applyBorder="1" applyAlignment="1">
      <alignment horizontal="center" vertical="center"/>
    </xf>
    <xf numFmtId="3" fontId="0" fillId="3" borderId="8" xfId="0" applyNumberFormat="1" applyFill="1" applyBorder="1" applyAlignment="1">
      <alignment horizontal="center" vertical="center"/>
    </xf>
    <xf numFmtId="0" fontId="0" fillId="0" borderId="22" xfId="0" applyBorder="1" applyAlignment="1">
      <alignment horizontal="center"/>
    </xf>
    <xf numFmtId="3" fontId="1" fillId="6" borderId="29" xfId="0" applyNumberFormat="1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3" borderId="5" xfId="0" applyFont="1" applyFill="1" applyBorder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3" fillId="0" borderId="0" xfId="0" applyFont="1"/>
    <xf numFmtId="3" fontId="1" fillId="6" borderId="29" xfId="0" applyNumberFormat="1" applyFont="1" applyFill="1" applyBorder="1" applyAlignment="1">
      <alignment horizontal="center" vertical="center" wrapText="1"/>
    </xf>
    <xf numFmtId="3" fontId="1" fillId="6" borderId="30" xfId="0" applyNumberFormat="1" applyFont="1" applyFill="1" applyBorder="1" applyAlignment="1">
      <alignment horizontal="center" vertical="center" wrapText="1"/>
    </xf>
    <xf numFmtId="0" fontId="1" fillId="6" borderId="30" xfId="0" applyFont="1" applyFill="1" applyBorder="1" applyAlignment="1">
      <alignment horizontal="center" vertical="center" wrapText="1"/>
    </xf>
    <xf numFmtId="0" fontId="1" fillId="6" borderId="3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3" fontId="0" fillId="9" borderId="32" xfId="0" applyNumberFormat="1" applyFill="1" applyBorder="1" applyAlignment="1">
      <alignment horizontal="center" vertical="center" wrapText="1"/>
    </xf>
    <xf numFmtId="0" fontId="0" fillId="9" borderId="32" xfId="0" applyFill="1" applyBorder="1" applyAlignment="1">
      <alignment horizontal="center" vertical="center" wrapText="1"/>
    </xf>
    <xf numFmtId="3" fontId="0" fillId="3" borderId="35" xfId="0" applyNumberFormat="1" applyFill="1" applyBorder="1" applyAlignment="1">
      <alignment horizontal="center" vertical="center" wrapText="1"/>
    </xf>
    <xf numFmtId="3" fontId="0" fillId="3" borderId="0" xfId="0" applyNumberForma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3" fontId="0" fillId="3" borderId="6" xfId="0" applyNumberForma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0" fontId="1" fillId="9" borderId="41" xfId="0" applyFont="1" applyFill="1" applyBorder="1" applyAlignment="1">
      <alignment horizontal="center"/>
    </xf>
    <xf numFmtId="0" fontId="1" fillId="9" borderId="42" xfId="0" applyFont="1" applyFill="1" applyBorder="1" applyAlignment="1">
      <alignment horizontal="center"/>
    </xf>
    <xf numFmtId="0" fontId="1" fillId="9" borderId="43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left" wrapText="1"/>
    </xf>
    <xf numFmtId="4" fontId="16" fillId="0" borderId="7" xfId="0" applyNumberFormat="1" applyFont="1" applyBorder="1" applyAlignment="1">
      <alignment horizontal="center" vertical="center"/>
    </xf>
    <xf numFmtId="4" fontId="16" fillId="0" borderId="8" xfId="0" applyNumberFormat="1" applyFont="1" applyBorder="1" applyAlignment="1">
      <alignment horizontal="center" vertical="center"/>
    </xf>
    <xf numFmtId="0" fontId="1" fillId="3" borderId="40" xfId="0" applyFont="1" applyFill="1" applyBorder="1" applyAlignment="1">
      <alignment horizontal="center" wrapText="1"/>
    </xf>
    <xf numFmtId="0" fontId="20" fillId="0" borderId="15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0" xfId="0" applyFont="1" applyAlignment="1">
      <alignment horizontal="center"/>
    </xf>
    <xf numFmtId="44" fontId="13" fillId="5" borderId="20" xfId="1" applyFont="1" applyFill="1" applyBorder="1" applyAlignment="1">
      <alignment horizontal="center"/>
    </xf>
    <xf numFmtId="44" fontId="13" fillId="5" borderId="0" xfId="1" applyFont="1" applyFill="1" applyBorder="1" applyAlignment="1">
      <alignment horizontal="center"/>
    </xf>
    <xf numFmtId="0" fontId="1" fillId="2" borderId="18" xfId="0" applyFont="1" applyFill="1" applyBorder="1" applyAlignment="1">
      <alignment horizontal="left"/>
    </xf>
    <xf numFmtId="0" fontId="0" fillId="9" borderId="32" xfId="0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3" fontId="0" fillId="3" borderId="36" xfId="0" applyNumberFormat="1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44" fontId="8" fillId="5" borderId="15" xfId="1" applyFont="1" applyFill="1" applyBorder="1" applyAlignment="1">
      <alignment horizontal="center"/>
    </xf>
    <xf numFmtId="44" fontId="8" fillId="5" borderId="0" xfId="1" applyFont="1" applyFill="1" applyBorder="1" applyAlignment="1">
      <alignment horizontal="center"/>
    </xf>
    <xf numFmtId="3" fontId="16" fillId="3" borderId="7" xfId="0" applyNumberFormat="1" applyFont="1" applyFill="1" applyBorder="1" applyAlignment="1">
      <alignment horizontal="center" vertical="center"/>
    </xf>
    <xf numFmtId="3" fontId="16" fillId="3" borderId="8" xfId="0" applyNumberFormat="1" applyFont="1" applyFill="1" applyBorder="1" applyAlignment="1">
      <alignment horizontal="center" vertical="center"/>
    </xf>
    <xf numFmtId="0" fontId="1" fillId="9" borderId="37" xfId="0" applyFont="1" applyFill="1" applyBorder="1" applyAlignment="1">
      <alignment horizontal="center" wrapText="1"/>
    </xf>
    <xf numFmtId="0" fontId="1" fillId="9" borderId="38" xfId="0" applyFont="1" applyFill="1" applyBorder="1" applyAlignment="1">
      <alignment horizontal="center" wrapText="1"/>
    </xf>
    <xf numFmtId="0" fontId="1" fillId="9" borderId="39" xfId="0" applyFont="1" applyFill="1" applyBorder="1" applyAlignment="1">
      <alignment horizontal="center" wrapText="1"/>
    </xf>
    <xf numFmtId="3" fontId="1" fillId="6" borderId="30" xfId="0" applyNumberFormat="1" applyFont="1" applyFill="1" applyBorder="1" applyAlignment="1">
      <alignment horizontal="center" vertical="center"/>
    </xf>
    <xf numFmtId="3" fontId="1" fillId="6" borderId="31" xfId="0" applyNumberFormat="1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7" fillId="2" borderId="44" xfId="0" applyFont="1" applyFill="1" applyBorder="1" applyAlignment="1">
      <alignment horizontal="right"/>
    </xf>
    <xf numFmtId="0" fontId="17" fillId="2" borderId="45" xfId="0" applyFont="1" applyFill="1" applyBorder="1" applyAlignment="1">
      <alignment horizontal="right"/>
    </xf>
    <xf numFmtId="0" fontId="17" fillId="2" borderId="46" xfId="0" applyFont="1" applyFill="1" applyBorder="1" applyAlignment="1">
      <alignment horizontal="right"/>
    </xf>
    <xf numFmtId="3" fontId="0" fillId="9" borderId="37" xfId="0" applyNumberFormat="1" applyFill="1" applyBorder="1" applyAlignment="1">
      <alignment horizontal="center" vertical="center" wrapText="1"/>
    </xf>
    <xf numFmtId="3" fontId="0" fillId="9" borderId="38" xfId="0" applyNumberFormat="1" applyFill="1" applyBorder="1" applyAlignment="1">
      <alignment horizontal="center" vertical="center" wrapText="1"/>
    </xf>
    <xf numFmtId="3" fontId="0" fillId="9" borderId="39" xfId="0" applyNumberFormat="1" applyFill="1" applyBorder="1" applyAlignment="1">
      <alignment horizontal="center" vertical="center" wrapText="1"/>
    </xf>
    <xf numFmtId="3" fontId="0" fillId="9" borderId="37" xfId="0" applyNumberFormat="1" applyFill="1" applyBorder="1" applyAlignment="1">
      <alignment horizontal="center" wrapText="1"/>
    </xf>
    <xf numFmtId="3" fontId="0" fillId="9" borderId="38" xfId="0" applyNumberFormat="1" applyFill="1" applyBorder="1" applyAlignment="1">
      <alignment horizontal="center" wrapText="1"/>
    </xf>
    <xf numFmtId="3" fontId="0" fillId="9" borderId="39" xfId="0" applyNumberFormat="1" applyFill="1" applyBorder="1" applyAlignment="1">
      <alignment horizontal="center" wrapText="1"/>
    </xf>
    <xf numFmtId="0" fontId="0" fillId="9" borderId="49" xfId="0" applyFill="1" applyBorder="1" applyAlignment="1">
      <alignment horizontal="center" wrapText="1"/>
    </xf>
    <xf numFmtId="0" fontId="0" fillId="9" borderId="50" xfId="0" applyFill="1" applyBorder="1" applyAlignment="1">
      <alignment horizontal="center" wrapText="1"/>
    </xf>
    <xf numFmtId="3" fontId="15" fillId="9" borderId="37" xfId="0" applyNumberFormat="1" applyFont="1" applyFill="1" applyBorder="1" applyAlignment="1">
      <alignment horizontal="center" wrapText="1"/>
    </xf>
    <xf numFmtId="3" fontId="15" fillId="9" borderId="38" xfId="0" applyNumberFormat="1" applyFont="1" applyFill="1" applyBorder="1" applyAlignment="1">
      <alignment horizontal="center" wrapText="1"/>
    </xf>
    <xf numFmtId="3" fontId="15" fillId="9" borderId="39" xfId="0" applyNumberFormat="1" applyFont="1" applyFill="1" applyBorder="1" applyAlignment="1">
      <alignment horizontal="center" wrapText="1"/>
    </xf>
    <xf numFmtId="0" fontId="0" fillId="9" borderId="37" xfId="0" applyFill="1" applyBorder="1" applyAlignment="1">
      <alignment horizontal="center" wrapText="1"/>
    </xf>
    <xf numFmtId="0" fontId="0" fillId="9" borderId="39" xfId="0" applyFill="1" applyBorder="1" applyAlignment="1">
      <alignment horizontal="center" wrapText="1"/>
    </xf>
    <xf numFmtId="0" fontId="0" fillId="0" borderId="51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9" borderId="37" xfId="0" applyFill="1" applyBorder="1" applyAlignment="1">
      <alignment horizontal="center"/>
    </xf>
    <xf numFmtId="0" fontId="0" fillId="9" borderId="39" xfId="0" applyFill="1" applyBorder="1" applyAlignment="1">
      <alignment horizontal="center"/>
    </xf>
    <xf numFmtId="0" fontId="7" fillId="0" borderId="15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1" fillId="3" borderId="42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616324</xdr:colOff>
      <xdr:row>1160</xdr:row>
      <xdr:rowOff>100853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FE6F18A-33B1-9CCF-2898-1C21B2018B24}"/>
            </a:ext>
          </a:extLst>
        </xdr:cNvPr>
        <xdr:cNvSpPr txBox="1"/>
      </xdr:nvSpPr>
      <xdr:spPr>
        <a:xfrm>
          <a:off x="3630706" y="224868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o-RO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69"/>
  <sheetViews>
    <sheetView tabSelected="1" zoomScale="85" zoomScaleNormal="85" workbookViewId="0">
      <pane ySplit="4" topLeftCell="A80" activePane="bottomLeft" state="frozen"/>
      <selection pane="bottomLeft" activeCell="A2" sqref="A2:K2"/>
    </sheetView>
  </sheetViews>
  <sheetFormatPr defaultRowHeight="15" x14ac:dyDescent="0.25"/>
  <cols>
    <col min="1" max="1" width="5.42578125" customWidth="1"/>
    <col min="3" max="3" width="30.7109375" customWidth="1"/>
    <col min="4" max="4" width="14.7109375" customWidth="1"/>
    <col min="5" max="5" width="10.42578125" customWidth="1"/>
    <col min="6" max="6" width="14.85546875" customWidth="1"/>
    <col min="7" max="7" width="15.85546875" customWidth="1"/>
    <col min="8" max="8" width="22.85546875" bestFit="1" customWidth="1"/>
    <col min="9" max="9" width="17.5703125" customWidth="1"/>
    <col min="10" max="10" width="16.7109375" customWidth="1"/>
    <col min="11" max="11" width="27.28515625" customWidth="1"/>
  </cols>
  <sheetData>
    <row r="1" spans="1:11" ht="18.75" x14ac:dyDescent="0.3">
      <c r="A1" s="276" t="s">
        <v>273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</row>
    <row r="2" spans="1:11" ht="18" x14ac:dyDescent="0.25">
      <c r="A2" s="278" t="s">
        <v>239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</row>
    <row r="3" spans="1:11" ht="16.5" thickBot="1" x14ac:dyDescent="0.3">
      <c r="A3" s="280" t="s">
        <v>104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</row>
    <row r="4" spans="1:11" ht="75.75" thickBot="1" x14ac:dyDescent="0.3">
      <c r="A4" s="21" t="s">
        <v>93</v>
      </c>
      <c r="B4" s="22" t="s">
        <v>94</v>
      </c>
      <c r="C4" s="22" t="s">
        <v>95</v>
      </c>
      <c r="D4" s="23" t="s">
        <v>3</v>
      </c>
      <c r="E4" s="23" t="s">
        <v>4</v>
      </c>
      <c r="F4" s="23" t="s">
        <v>5</v>
      </c>
      <c r="G4" s="23" t="s">
        <v>6</v>
      </c>
      <c r="H4" s="127" t="s">
        <v>184</v>
      </c>
      <c r="I4" s="22" t="s">
        <v>96</v>
      </c>
      <c r="J4" s="22" t="s">
        <v>98</v>
      </c>
      <c r="K4" s="24" t="s">
        <v>101</v>
      </c>
    </row>
    <row r="5" spans="1:11" x14ac:dyDescent="0.25">
      <c r="A5" s="2">
        <v>0</v>
      </c>
      <c r="B5" s="3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  <c r="H5" s="3">
        <v>7</v>
      </c>
      <c r="I5" s="3">
        <v>8</v>
      </c>
      <c r="J5" s="3">
        <v>9</v>
      </c>
      <c r="K5" s="3">
        <v>10</v>
      </c>
    </row>
    <row r="6" spans="1:11" ht="15.75" thickBot="1" x14ac:dyDescent="0.3">
      <c r="A6" s="173" t="s">
        <v>10</v>
      </c>
      <c r="B6" s="173"/>
      <c r="C6" s="173"/>
      <c r="D6" s="173"/>
      <c r="E6" s="173"/>
      <c r="F6" s="173"/>
      <c r="G6" s="173"/>
      <c r="H6" s="5"/>
      <c r="I6" s="6"/>
      <c r="J6" s="15"/>
      <c r="K6" s="15"/>
    </row>
    <row r="7" spans="1:11" x14ac:dyDescent="0.25">
      <c r="A7" s="60">
        <v>1</v>
      </c>
      <c r="B7" s="275" t="s">
        <v>201</v>
      </c>
      <c r="C7" s="275"/>
      <c r="D7" s="275"/>
      <c r="E7" s="275"/>
      <c r="F7" s="275"/>
      <c r="G7" s="10" t="s">
        <v>7</v>
      </c>
      <c r="H7" s="32">
        <f>H13</f>
        <v>0</v>
      </c>
      <c r="I7" s="25">
        <f>I8+I9+I10+I11+I12+I13+I14</f>
        <v>110000</v>
      </c>
      <c r="J7" s="25">
        <f>J8+J9+J10+J11+J12+J13+J14</f>
        <v>110000</v>
      </c>
      <c r="K7" s="63"/>
    </row>
    <row r="8" spans="1:11" x14ac:dyDescent="0.25">
      <c r="A8" s="60"/>
      <c r="B8" s="61">
        <v>3</v>
      </c>
      <c r="C8" s="62" t="s">
        <v>16</v>
      </c>
      <c r="D8" s="269"/>
      <c r="E8" s="270"/>
      <c r="F8" s="270"/>
      <c r="G8" s="271"/>
      <c r="H8" s="111"/>
      <c r="I8" s="63">
        <v>0</v>
      </c>
      <c r="J8" s="63">
        <f>I8</f>
        <v>0</v>
      </c>
      <c r="K8" s="63"/>
    </row>
    <row r="9" spans="1:11" x14ac:dyDescent="0.25">
      <c r="A9" s="60"/>
      <c r="B9" s="61">
        <v>4</v>
      </c>
      <c r="C9" s="62" t="s">
        <v>17</v>
      </c>
      <c r="D9" s="153"/>
      <c r="E9" s="153"/>
      <c r="F9" s="153"/>
      <c r="G9" s="153"/>
      <c r="H9" s="111"/>
      <c r="I9" s="63">
        <v>0</v>
      </c>
      <c r="J9" s="63">
        <f t="shared" ref="J9:J11" si="0">I9</f>
        <v>0</v>
      </c>
      <c r="K9" s="63"/>
    </row>
    <row r="10" spans="1:11" x14ac:dyDescent="0.25">
      <c r="A10" s="60"/>
      <c r="B10" s="61">
        <v>6</v>
      </c>
      <c r="C10" s="62" t="s">
        <v>246</v>
      </c>
      <c r="D10" s="153"/>
      <c r="E10" s="153"/>
      <c r="F10" s="153"/>
      <c r="G10" s="153"/>
      <c r="H10" s="111"/>
      <c r="I10" s="63">
        <v>0</v>
      </c>
      <c r="J10" s="63">
        <f t="shared" si="0"/>
        <v>0</v>
      </c>
      <c r="K10" s="63"/>
    </row>
    <row r="11" spans="1:11" x14ac:dyDescent="0.25">
      <c r="A11" s="60"/>
      <c r="B11" s="61">
        <v>6</v>
      </c>
      <c r="C11" s="62" t="s">
        <v>18</v>
      </c>
      <c r="D11" s="153"/>
      <c r="E11" s="153"/>
      <c r="F11" s="153"/>
      <c r="G11" s="153"/>
      <c r="H11" s="111"/>
      <c r="I11" s="63">
        <v>0</v>
      </c>
      <c r="J11" s="63">
        <f t="shared" si="0"/>
        <v>0</v>
      </c>
      <c r="K11" s="63"/>
    </row>
    <row r="12" spans="1:11" x14ac:dyDescent="0.25">
      <c r="A12" s="60"/>
      <c r="B12" s="61">
        <v>2</v>
      </c>
      <c r="C12" s="62" t="s">
        <v>21</v>
      </c>
      <c r="D12" s="153"/>
      <c r="E12" s="153"/>
      <c r="F12" s="153"/>
      <c r="G12" s="153"/>
      <c r="H12" s="111"/>
      <c r="I12" s="63">
        <v>0</v>
      </c>
      <c r="J12" s="63">
        <f>I12</f>
        <v>0</v>
      </c>
      <c r="K12" s="63"/>
    </row>
    <row r="13" spans="1:11" x14ac:dyDescent="0.25">
      <c r="A13" s="4"/>
      <c r="B13" s="64">
        <v>5</v>
      </c>
      <c r="C13" s="62" t="s">
        <v>19</v>
      </c>
      <c r="D13" s="61" t="s">
        <v>138</v>
      </c>
      <c r="E13" s="61">
        <v>1</v>
      </c>
      <c r="F13" s="112">
        <f>107000+3000</f>
        <v>110000</v>
      </c>
      <c r="G13" s="112">
        <f>E13*F13</f>
        <v>110000</v>
      </c>
      <c r="H13" s="66"/>
      <c r="I13" s="63">
        <f>G13</f>
        <v>110000</v>
      </c>
      <c r="J13" s="63">
        <f>I13</f>
        <v>110000</v>
      </c>
      <c r="K13" s="68" t="s">
        <v>161</v>
      </c>
    </row>
    <row r="14" spans="1:11" ht="15.75" thickBot="1" x14ac:dyDescent="0.3">
      <c r="A14" s="4"/>
      <c r="B14" s="64">
        <v>10</v>
      </c>
      <c r="C14" s="62" t="s">
        <v>20</v>
      </c>
      <c r="D14" s="61"/>
      <c r="E14" s="61"/>
      <c r="F14" s="61"/>
      <c r="G14" s="61">
        <f>E14*F14</f>
        <v>0</v>
      </c>
      <c r="H14" s="65"/>
      <c r="I14" s="63">
        <f>G14</f>
        <v>0</v>
      </c>
      <c r="J14" s="63">
        <f t="shared" ref="J14" si="1">I14</f>
        <v>0</v>
      </c>
      <c r="K14" s="63"/>
    </row>
    <row r="15" spans="1:11" x14ac:dyDescent="0.25">
      <c r="A15" s="60">
        <v>2</v>
      </c>
      <c r="B15" s="275" t="s">
        <v>202</v>
      </c>
      <c r="C15" s="275"/>
      <c r="D15" s="275"/>
      <c r="E15" s="275"/>
      <c r="F15" s="275"/>
      <c r="G15" s="10" t="s">
        <v>7</v>
      </c>
      <c r="H15" s="32">
        <f>H21</f>
        <v>0</v>
      </c>
      <c r="I15" s="25">
        <f>I16+I17+I18+I19+I20+I21+I22</f>
        <v>25000</v>
      </c>
      <c r="J15" s="25">
        <f>J16+J17+J18+J19+J20+J21+J22</f>
        <v>25000</v>
      </c>
      <c r="K15" s="63"/>
    </row>
    <row r="16" spans="1:11" x14ac:dyDescent="0.25">
      <c r="A16" s="60"/>
      <c r="B16" s="61">
        <v>3</v>
      </c>
      <c r="C16" s="62" t="s">
        <v>16</v>
      </c>
      <c r="D16" s="269"/>
      <c r="E16" s="270"/>
      <c r="F16" s="270"/>
      <c r="G16" s="271"/>
      <c r="H16" s="111"/>
      <c r="I16" s="63">
        <v>0</v>
      </c>
      <c r="J16" s="63">
        <f>I16</f>
        <v>0</v>
      </c>
      <c r="K16" s="63"/>
    </row>
    <row r="17" spans="1:11" x14ac:dyDescent="0.25">
      <c r="A17" s="60"/>
      <c r="B17" s="61">
        <v>4</v>
      </c>
      <c r="C17" s="62" t="s">
        <v>17</v>
      </c>
      <c r="D17" s="153"/>
      <c r="E17" s="153"/>
      <c r="F17" s="153"/>
      <c r="G17" s="153"/>
      <c r="H17" s="111"/>
      <c r="I17" s="63">
        <v>0</v>
      </c>
      <c r="J17" s="63">
        <f t="shared" ref="J17:J19" si="2">I17</f>
        <v>0</v>
      </c>
      <c r="K17" s="63"/>
    </row>
    <row r="18" spans="1:11" x14ac:dyDescent="0.25">
      <c r="A18" s="60"/>
      <c r="B18" s="61">
        <v>6</v>
      </c>
      <c r="C18" s="62" t="s">
        <v>246</v>
      </c>
      <c r="D18" s="153"/>
      <c r="E18" s="153"/>
      <c r="F18" s="153"/>
      <c r="G18" s="153"/>
      <c r="H18" s="111"/>
      <c r="I18" s="63">
        <v>0</v>
      </c>
      <c r="J18" s="63">
        <f t="shared" si="2"/>
        <v>0</v>
      </c>
      <c r="K18" s="63"/>
    </row>
    <row r="19" spans="1:11" x14ac:dyDescent="0.25">
      <c r="A19" s="60"/>
      <c r="B19" s="61">
        <v>6</v>
      </c>
      <c r="C19" s="62" t="s">
        <v>18</v>
      </c>
      <c r="D19" s="153"/>
      <c r="E19" s="153"/>
      <c r="F19" s="153"/>
      <c r="G19" s="153"/>
      <c r="H19" s="111"/>
      <c r="I19" s="63">
        <v>0</v>
      </c>
      <c r="J19" s="63">
        <f t="shared" si="2"/>
        <v>0</v>
      </c>
      <c r="K19" s="63"/>
    </row>
    <row r="20" spans="1:11" x14ac:dyDescent="0.25">
      <c r="A20" s="60"/>
      <c r="B20" s="61">
        <v>2</v>
      </c>
      <c r="C20" s="62" t="s">
        <v>21</v>
      </c>
      <c r="D20" s="153"/>
      <c r="E20" s="153"/>
      <c r="F20" s="153"/>
      <c r="G20" s="153"/>
      <c r="H20" s="111"/>
      <c r="I20" s="63">
        <v>0</v>
      </c>
      <c r="J20" s="63">
        <f>I20</f>
        <v>0</v>
      </c>
      <c r="K20" s="63"/>
    </row>
    <row r="21" spans="1:11" x14ac:dyDescent="0.25">
      <c r="A21" s="4"/>
      <c r="B21" s="64">
        <v>5</v>
      </c>
      <c r="C21" s="62" t="s">
        <v>19</v>
      </c>
      <c r="D21" s="61" t="s">
        <v>138</v>
      </c>
      <c r="E21" s="61">
        <v>1</v>
      </c>
      <c r="F21" s="112">
        <v>25000</v>
      </c>
      <c r="G21" s="112">
        <f>E21*F21</f>
        <v>25000</v>
      </c>
      <c r="H21" s="66"/>
      <c r="I21" s="63">
        <f>G21</f>
        <v>25000</v>
      </c>
      <c r="J21" s="63">
        <f>I21</f>
        <v>25000</v>
      </c>
      <c r="K21" s="68" t="s">
        <v>161</v>
      </c>
    </row>
    <row r="22" spans="1:11" x14ac:dyDescent="0.25">
      <c r="A22" s="4"/>
      <c r="B22" s="64">
        <v>10</v>
      </c>
      <c r="C22" s="62" t="s">
        <v>20</v>
      </c>
      <c r="D22" s="61"/>
      <c r="E22" s="61"/>
      <c r="F22" s="61"/>
      <c r="G22" s="61">
        <f>E22*F22</f>
        <v>0</v>
      </c>
      <c r="H22" s="65"/>
      <c r="I22" s="63">
        <f>G22</f>
        <v>0</v>
      </c>
      <c r="J22" s="63">
        <f t="shared" ref="J22" si="3">I22</f>
        <v>0</v>
      </c>
      <c r="K22" s="63"/>
    </row>
    <row r="23" spans="1:11" x14ac:dyDescent="0.25">
      <c r="A23" s="13"/>
      <c r="B23" s="13"/>
      <c r="C23" s="231" t="s">
        <v>47</v>
      </c>
      <c r="D23" s="232"/>
      <c r="E23" s="232"/>
      <c r="F23" s="232"/>
      <c r="G23" s="233"/>
      <c r="H23" s="14">
        <f>SUM(H24:H30)</f>
        <v>0</v>
      </c>
      <c r="I23" s="27">
        <f>SUM(I24:I30)</f>
        <v>135000</v>
      </c>
      <c r="J23" s="27">
        <f>SUM(J24:J30)</f>
        <v>135000</v>
      </c>
      <c r="K23" s="14"/>
    </row>
    <row r="24" spans="1:11" ht="15.75" x14ac:dyDescent="0.25">
      <c r="A24" s="145"/>
      <c r="B24" s="145"/>
      <c r="C24" s="184" t="s">
        <v>84</v>
      </c>
      <c r="D24" s="185"/>
      <c r="E24" s="185"/>
      <c r="F24" s="185"/>
      <c r="G24" s="186"/>
      <c r="H24" s="56"/>
      <c r="I24" s="57">
        <f>I8+I16</f>
        <v>0</v>
      </c>
      <c r="J24" s="57">
        <f>J8+J16</f>
        <v>0</v>
      </c>
      <c r="K24" s="56"/>
    </row>
    <row r="25" spans="1:11" ht="15.75" x14ac:dyDescent="0.25">
      <c r="A25" s="145"/>
      <c r="B25" s="145"/>
      <c r="C25" s="178" t="s">
        <v>22</v>
      </c>
      <c r="D25" s="179"/>
      <c r="E25" s="179"/>
      <c r="F25" s="179"/>
      <c r="G25" s="180"/>
      <c r="H25" s="146"/>
      <c r="I25" s="57">
        <f t="shared" ref="I25:J30" si="4">I9+I17</f>
        <v>0</v>
      </c>
      <c r="J25" s="57">
        <f t="shared" si="4"/>
        <v>0</v>
      </c>
      <c r="K25" s="56"/>
    </row>
    <row r="26" spans="1:11" ht="15.75" x14ac:dyDescent="0.25">
      <c r="A26" s="145"/>
      <c r="B26" s="145"/>
      <c r="C26" s="178" t="s">
        <v>240</v>
      </c>
      <c r="D26" s="179"/>
      <c r="E26" s="179"/>
      <c r="F26" s="179"/>
      <c r="G26" s="180"/>
      <c r="H26" s="146"/>
      <c r="I26" s="57">
        <f t="shared" si="4"/>
        <v>0</v>
      </c>
      <c r="J26" s="57">
        <f t="shared" si="4"/>
        <v>0</v>
      </c>
      <c r="K26" s="56"/>
    </row>
    <row r="27" spans="1:11" ht="15.75" x14ac:dyDescent="0.25">
      <c r="A27" s="145"/>
      <c r="B27" s="145"/>
      <c r="C27" s="178" t="s">
        <v>23</v>
      </c>
      <c r="D27" s="179"/>
      <c r="E27" s="179"/>
      <c r="F27" s="179"/>
      <c r="G27" s="180"/>
      <c r="H27" s="146"/>
      <c r="I27" s="57">
        <f t="shared" si="4"/>
        <v>0</v>
      </c>
      <c r="J27" s="57">
        <f t="shared" si="4"/>
        <v>0</v>
      </c>
      <c r="K27" s="56"/>
    </row>
    <row r="28" spans="1:11" ht="15.75" x14ac:dyDescent="0.25">
      <c r="A28" s="145"/>
      <c r="B28" s="145"/>
      <c r="C28" s="178" t="s">
        <v>24</v>
      </c>
      <c r="D28" s="179"/>
      <c r="E28" s="179"/>
      <c r="F28" s="179"/>
      <c r="G28" s="180"/>
      <c r="H28" s="146"/>
      <c r="I28" s="57">
        <f t="shared" si="4"/>
        <v>0</v>
      </c>
      <c r="J28" s="57">
        <f t="shared" si="4"/>
        <v>0</v>
      </c>
      <c r="K28" s="56"/>
    </row>
    <row r="29" spans="1:11" ht="14.25" customHeight="1" x14ac:dyDescent="0.25">
      <c r="A29" s="145"/>
      <c r="B29" s="145"/>
      <c r="C29" s="205" t="s">
        <v>25</v>
      </c>
      <c r="D29" s="206"/>
      <c r="E29" s="206"/>
      <c r="F29" s="206"/>
      <c r="G29" s="207"/>
      <c r="H29" s="146"/>
      <c r="I29" s="57">
        <f t="shared" si="4"/>
        <v>135000</v>
      </c>
      <c r="J29" s="57">
        <f t="shared" si="4"/>
        <v>135000</v>
      </c>
      <c r="K29" s="56"/>
    </row>
    <row r="30" spans="1:11" ht="14.25" customHeight="1" x14ac:dyDescent="0.25">
      <c r="A30" s="54"/>
      <c r="B30" s="54"/>
      <c r="C30" s="205" t="s">
        <v>75</v>
      </c>
      <c r="D30" s="206"/>
      <c r="E30" s="206"/>
      <c r="F30" s="206"/>
      <c r="G30" s="207"/>
      <c r="H30" s="146"/>
      <c r="I30" s="57">
        <f t="shared" si="4"/>
        <v>0</v>
      </c>
      <c r="J30" s="57">
        <f t="shared" si="4"/>
        <v>0</v>
      </c>
      <c r="K30" s="56"/>
    </row>
    <row r="31" spans="1:11" ht="14.25" customHeight="1" thickBot="1" x14ac:dyDescent="0.3">
      <c r="A31" s="173" t="s">
        <v>160</v>
      </c>
      <c r="B31" s="173"/>
      <c r="C31" s="173"/>
      <c r="D31" s="173"/>
      <c r="E31" s="173"/>
      <c r="F31" s="173"/>
      <c r="G31" s="173"/>
      <c r="H31" s="5"/>
      <c r="I31" s="6"/>
      <c r="J31" s="15"/>
      <c r="K31" s="15"/>
    </row>
    <row r="32" spans="1:11" ht="14.25" customHeight="1" x14ac:dyDescent="0.25">
      <c r="A32" s="9">
        <v>1</v>
      </c>
      <c r="B32" s="275"/>
      <c r="C32" s="275"/>
      <c r="D32" s="275"/>
      <c r="E32" s="275"/>
      <c r="F32" s="275"/>
      <c r="G32" s="10" t="s">
        <v>7</v>
      </c>
      <c r="H32" s="32">
        <f>H38</f>
        <v>0</v>
      </c>
      <c r="I32" s="25">
        <f>SUM(I33:I39)</f>
        <v>0</v>
      </c>
      <c r="J32" s="25">
        <f>SUM(J33:J39)</f>
        <v>0</v>
      </c>
      <c r="K32" s="63"/>
    </row>
    <row r="33" spans="1:11" ht="14.25" customHeight="1" x14ac:dyDescent="0.25">
      <c r="A33" s="60"/>
      <c r="B33" s="61">
        <v>3</v>
      </c>
      <c r="C33" s="62" t="s">
        <v>16</v>
      </c>
      <c r="D33" s="269"/>
      <c r="E33" s="270"/>
      <c r="F33" s="270"/>
      <c r="G33" s="271"/>
      <c r="H33" s="111"/>
      <c r="I33" s="63">
        <v>0</v>
      </c>
      <c r="J33" s="63">
        <f>I33</f>
        <v>0</v>
      </c>
      <c r="K33" s="63"/>
    </row>
    <row r="34" spans="1:11" ht="14.25" customHeight="1" x14ac:dyDescent="0.25">
      <c r="A34" s="60"/>
      <c r="B34" s="61">
        <v>4</v>
      </c>
      <c r="C34" s="62" t="s">
        <v>17</v>
      </c>
      <c r="D34" s="153"/>
      <c r="E34" s="153"/>
      <c r="F34" s="153"/>
      <c r="G34" s="153"/>
      <c r="H34" s="111"/>
      <c r="I34" s="63">
        <v>0</v>
      </c>
      <c r="J34" s="63">
        <f t="shared" ref="J34:J36" si="5">I34</f>
        <v>0</v>
      </c>
      <c r="K34" s="63"/>
    </row>
    <row r="35" spans="1:11" ht="14.25" customHeight="1" x14ac:dyDescent="0.25">
      <c r="A35" s="60"/>
      <c r="B35" s="61">
        <v>6</v>
      </c>
      <c r="C35" s="62" t="s">
        <v>246</v>
      </c>
      <c r="D35" s="153"/>
      <c r="E35" s="153"/>
      <c r="F35" s="153"/>
      <c r="G35" s="153"/>
      <c r="H35" s="111"/>
      <c r="I35" s="63">
        <v>0</v>
      </c>
      <c r="J35" s="63">
        <f t="shared" si="5"/>
        <v>0</v>
      </c>
      <c r="K35" s="63"/>
    </row>
    <row r="36" spans="1:11" ht="14.25" customHeight="1" x14ac:dyDescent="0.25">
      <c r="A36" s="60"/>
      <c r="B36" s="61">
        <v>6</v>
      </c>
      <c r="C36" s="62" t="s">
        <v>18</v>
      </c>
      <c r="D36" s="153"/>
      <c r="E36" s="153"/>
      <c r="F36" s="153"/>
      <c r="G36" s="153"/>
      <c r="H36" s="111"/>
      <c r="I36" s="63">
        <v>0</v>
      </c>
      <c r="J36" s="63">
        <f t="shared" si="5"/>
        <v>0</v>
      </c>
      <c r="K36" s="63"/>
    </row>
    <row r="37" spans="1:11" ht="14.25" customHeight="1" x14ac:dyDescent="0.25">
      <c r="A37" s="60"/>
      <c r="B37" s="61">
        <v>2</v>
      </c>
      <c r="C37" s="62" t="s">
        <v>21</v>
      </c>
      <c r="D37" s="153"/>
      <c r="E37" s="153"/>
      <c r="F37" s="153"/>
      <c r="G37" s="153"/>
      <c r="H37" s="111"/>
      <c r="I37" s="63">
        <v>0</v>
      </c>
      <c r="J37" s="63">
        <f>I37</f>
        <v>0</v>
      </c>
      <c r="K37" s="63"/>
    </row>
    <row r="38" spans="1:11" ht="14.25" customHeight="1" x14ac:dyDescent="0.25">
      <c r="A38" s="4"/>
      <c r="B38" s="64">
        <v>5</v>
      </c>
      <c r="C38" s="62" t="s">
        <v>19</v>
      </c>
      <c r="D38" s="61" t="s">
        <v>138</v>
      </c>
      <c r="E38" s="61">
        <v>1</v>
      </c>
      <c r="F38" s="112">
        <v>0</v>
      </c>
      <c r="G38" s="112">
        <f>E38*F38</f>
        <v>0</v>
      </c>
      <c r="H38" s="66"/>
      <c r="I38" s="63">
        <v>0</v>
      </c>
      <c r="J38" s="63">
        <f>I38</f>
        <v>0</v>
      </c>
      <c r="K38" s="68"/>
    </row>
    <row r="39" spans="1:11" ht="14.25" customHeight="1" x14ac:dyDescent="0.25">
      <c r="A39" s="4"/>
      <c r="B39" s="64">
        <v>10</v>
      </c>
      <c r="C39" s="62" t="s">
        <v>20</v>
      </c>
      <c r="D39" s="61"/>
      <c r="E39" s="61"/>
      <c r="F39" s="61"/>
      <c r="G39" s="61">
        <f>E39*F39</f>
        <v>0</v>
      </c>
      <c r="H39" s="65"/>
      <c r="I39" s="63">
        <f>G39</f>
        <v>0</v>
      </c>
      <c r="J39" s="63">
        <f t="shared" ref="J39" si="6">I39</f>
        <v>0</v>
      </c>
      <c r="K39" s="63"/>
    </row>
    <row r="40" spans="1:11" ht="14.25" customHeight="1" x14ac:dyDescent="0.25">
      <c r="A40" s="92"/>
      <c r="B40" s="92"/>
      <c r="C40" s="221" t="s">
        <v>47</v>
      </c>
      <c r="D40" s="222"/>
      <c r="E40" s="222"/>
      <c r="F40" s="222"/>
      <c r="G40" s="223"/>
      <c r="H40" s="94">
        <f>SUM(H41:H47)</f>
        <v>0</v>
      </c>
      <c r="I40" s="93">
        <f>SUM(I41:I47)</f>
        <v>0</v>
      </c>
      <c r="J40" s="93">
        <f>SUM(J41:J47)</f>
        <v>0</v>
      </c>
      <c r="K40" s="94"/>
    </row>
    <row r="41" spans="1:11" ht="14.25" customHeight="1" x14ac:dyDescent="0.25">
      <c r="A41" s="145"/>
      <c r="B41" s="145"/>
      <c r="C41" s="184" t="s">
        <v>162</v>
      </c>
      <c r="D41" s="185"/>
      <c r="E41" s="185"/>
      <c r="F41" s="185"/>
      <c r="G41" s="186"/>
      <c r="H41" s="56"/>
      <c r="I41" s="57">
        <f>I33</f>
        <v>0</v>
      </c>
      <c r="J41" s="57">
        <f>J33</f>
        <v>0</v>
      </c>
      <c r="K41" s="56"/>
    </row>
    <row r="42" spans="1:11" ht="14.25" customHeight="1" x14ac:dyDescent="0.25">
      <c r="A42" s="145"/>
      <c r="B42" s="145"/>
      <c r="C42" s="178" t="s">
        <v>163</v>
      </c>
      <c r="D42" s="179"/>
      <c r="E42" s="179"/>
      <c r="F42" s="179"/>
      <c r="G42" s="180"/>
      <c r="H42" s="146"/>
      <c r="I42" s="57">
        <f t="shared" ref="I42:J47" si="7">I34</f>
        <v>0</v>
      </c>
      <c r="J42" s="57">
        <f t="shared" si="7"/>
        <v>0</v>
      </c>
      <c r="K42" s="56"/>
    </row>
    <row r="43" spans="1:11" ht="14.25" customHeight="1" x14ac:dyDescent="0.25">
      <c r="A43" s="145"/>
      <c r="B43" s="145"/>
      <c r="C43" s="178" t="s">
        <v>247</v>
      </c>
      <c r="D43" s="179"/>
      <c r="E43" s="179"/>
      <c r="F43" s="179"/>
      <c r="G43" s="180"/>
      <c r="H43" s="146"/>
      <c r="I43" s="57">
        <f t="shared" si="7"/>
        <v>0</v>
      </c>
      <c r="J43" s="57">
        <f t="shared" si="7"/>
        <v>0</v>
      </c>
      <c r="K43" s="56"/>
    </row>
    <row r="44" spans="1:11" ht="14.25" customHeight="1" x14ac:dyDescent="0.25">
      <c r="A44" s="145"/>
      <c r="B44" s="145"/>
      <c r="C44" s="178" t="s">
        <v>164</v>
      </c>
      <c r="D44" s="179"/>
      <c r="E44" s="179"/>
      <c r="F44" s="179"/>
      <c r="G44" s="180"/>
      <c r="H44" s="146"/>
      <c r="I44" s="57">
        <f t="shared" si="7"/>
        <v>0</v>
      </c>
      <c r="J44" s="57">
        <f t="shared" si="7"/>
        <v>0</v>
      </c>
      <c r="K44" s="56"/>
    </row>
    <row r="45" spans="1:11" ht="14.25" customHeight="1" x14ac:dyDescent="0.25">
      <c r="A45" s="145"/>
      <c r="B45" s="145"/>
      <c r="C45" s="178" t="s">
        <v>165</v>
      </c>
      <c r="D45" s="179"/>
      <c r="E45" s="179"/>
      <c r="F45" s="179"/>
      <c r="G45" s="180"/>
      <c r="H45" s="146"/>
      <c r="I45" s="57">
        <f t="shared" si="7"/>
        <v>0</v>
      </c>
      <c r="J45" s="57">
        <f t="shared" si="7"/>
        <v>0</v>
      </c>
      <c r="K45" s="56"/>
    </row>
    <row r="46" spans="1:11" ht="14.25" customHeight="1" x14ac:dyDescent="0.25">
      <c r="A46" s="145"/>
      <c r="B46" s="145"/>
      <c r="C46" s="205" t="s">
        <v>166</v>
      </c>
      <c r="D46" s="206"/>
      <c r="E46" s="206"/>
      <c r="F46" s="206"/>
      <c r="G46" s="207"/>
      <c r="H46" s="146"/>
      <c r="I46" s="57">
        <f t="shared" si="7"/>
        <v>0</v>
      </c>
      <c r="J46" s="57">
        <f t="shared" si="7"/>
        <v>0</v>
      </c>
      <c r="K46" s="56"/>
    </row>
    <row r="47" spans="1:11" ht="14.25" customHeight="1" x14ac:dyDescent="0.25">
      <c r="A47" s="54"/>
      <c r="B47" s="54"/>
      <c r="C47" s="205" t="s">
        <v>167</v>
      </c>
      <c r="D47" s="206"/>
      <c r="E47" s="206"/>
      <c r="F47" s="206"/>
      <c r="G47" s="207"/>
      <c r="H47" s="146"/>
      <c r="I47" s="57">
        <f t="shared" si="7"/>
        <v>0</v>
      </c>
      <c r="J47" s="57">
        <f t="shared" si="7"/>
        <v>0</v>
      </c>
      <c r="K47" s="56"/>
    </row>
    <row r="48" spans="1:11" ht="15.75" thickBot="1" x14ac:dyDescent="0.3">
      <c r="A48" s="282" t="s">
        <v>11</v>
      </c>
      <c r="B48" s="282"/>
      <c r="C48" s="282"/>
      <c r="D48" s="282"/>
      <c r="E48" s="282"/>
      <c r="F48" s="282"/>
      <c r="G48" s="282"/>
      <c r="H48" s="5"/>
      <c r="I48" s="29"/>
      <c r="J48" s="36"/>
      <c r="K48" s="15"/>
    </row>
    <row r="49" spans="1:11" x14ac:dyDescent="0.25">
      <c r="A49" s="9">
        <v>1</v>
      </c>
      <c r="B49" s="275"/>
      <c r="C49" s="275"/>
      <c r="D49" s="275"/>
      <c r="E49" s="275"/>
      <c r="F49" s="275"/>
      <c r="G49" s="10" t="s">
        <v>7</v>
      </c>
      <c r="H49" s="32">
        <f>H55</f>
        <v>0</v>
      </c>
      <c r="I49" s="25">
        <f>SUM(I50:I56)</f>
        <v>0</v>
      </c>
      <c r="J49" s="25">
        <f>SUM(J50:J56)</f>
        <v>0</v>
      </c>
      <c r="K49" s="63"/>
    </row>
    <row r="50" spans="1:11" x14ac:dyDescent="0.25">
      <c r="A50" s="60"/>
      <c r="B50" s="61">
        <v>3</v>
      </c>
      <c r="C50" s="62" t="s">
        <v>16</v>
      </c>
      <c r="D50" s="269"/>
      <c r="E50" s="270"/>
      <c r="F50" s="270"/>
      <c r="G50" s="271"/>
      <c r="H50" s="111"/>
      <c r="I50" s="63">
        <v>0</v>
      </c>
      <c r="J50" s="63">
        <f>I50</f>
        <v>0</v>
      </c>
      <c r="K50" s="63"/>
    </row>
    <row r="51" spans="1:11" x14ac:dyDescent="0.25">
      <c r="A51" s="60"/>
      <c r="B51" s="61">
        <v>4</v>
      </c>
      <c r="C51" s="62" t="s">
        <v>17</v>
      </c>
      <c r="D51" s="153"/>
      <c r="E51" s="153"/>
      <c r="F51" s="153"/>
      <c r="G51" s="153"/>
      <c r="H51" s="111"/>
      <c r="I51" s="63">
        <v>0</v>
      </c>
      <c r="J51" s="63">
        <f t="shared" ref="J51:J53" si="8">I51</f>
        <v>0</v>
      </c>
      <c r="K51" s="63"/>
    </row>
    <row r="52" spans="1:11" x14ac:dyDescent="0.25">
      <c r="A52" s="60"/>
      <c r="B52" s="61">
        <v>6</v>
      </c>
      <c r="C52" s="62" t="s">
        <v>246</v>
      </c>
      <c r="D52" s="153"/>
      <c r="E52" s="153"/>
      <c r="F52" s="153"/>
      <c r="G52" s="153"/>
      <c r="H52" s="111"/>
      <c r="I52" s="63">
        <v>0</v>
      </c>
      <c r="J52" s="63">
        <f t="shared" si="8"/>
        <v>0</v>
      </c>
      <c r="K52" s="63"/>
    </row>
    <row r="53" spans="1:11" x14ac:dyDescent="0.25">
      <c r="A53" s="60"/>
      <c r="B53" s="61">
        <v>6</v>
      </c>
      <c r="C53" s="62" t="s">
        <v>18</v>
      </c>
      <c r="D53" s="153"/>
      <c r="E53" s="153"/>
      <c r="F53" s="153"/>
      <c r="G53" s="153"/>
      <c r="H53" s="111"/>
      <c r="I53" s="63">
        <v>0</v>
      </c>
      <c r="J53" s="63">
        <f t="shared" si="8"/>
        <v>0</v>
      </c>
      <c r="K53" s="63"/>
    </row>
    <row r="54" spans="1:11" x14ac:dyDescent="0.25">
      <c r="A54" s="60"/>
      <c r="B54" s="61">
        <v>2</v>
      </c>
      <c r="C54" s="62" t="s">
        <v>21</v>
      </c>
      <c r="D54" s="85"/>
      <c r="E54" s="85"/>
      <c r="F54" s="85"/>
      <c r="G54" s="85"/>
      <c r="H54" s="111"/>
      <c r="I54" s="63">
        <v>0</v>
      </c>
      <c r="J54" s="63">
        <f>I54</f>
        <v>0</v>
      </c>
      <c r="K54" s="63"/>
    </row>
    <row r="55" spans="1:11" x14ac:dyDescent="0.25">
      <c r="A55" s="4"/>
      <c r="B55" s="64">
        <v>5</v>
      </c>
      <c r="C55" s="62" t="s">
        <v>19</v>
      </c>
      <c r="D55" s="85" t="s">
        <v>138</v>
      </c>
      <c r="E55" s="85">
        <v>0</v>
      </c>
      <c r="F55" s="85">
        <v>0</v>
      </c>
      <c r="G55" s="85">
        <f>E55*F55</f>
        <v>0</v>
      </c>
      <c r="H55" s="66"/>
      <c r="I55" s="63">
        <f>G55</f>
        <v>0</v>
      </c>
      <c r="J55" s="63">
        <f>I55</f>
        <v>0</v>
      </c>
      <c r="K55" s="68"/>
    </row>
    <row r="56" spans="1:11" x14ac:dyDescent="0.25">
      <c r="A56" s="4"/>
      <c r="B56" s="64">
        <v>10</v>
      </c>
      <c r="C56" s="62" t="s">
        <v>20</v>
      </c>
      <c r="D56" s="61"/>
      <c r="E56" s="61"/>
      <c r="F56" s="61"/>
      <c r="G56" s="61">
        <f>E56*F56</f>
        <v>0</v>
      </c>
      <c r="H56" s="65"/>
      <c r="I56" s="63">
        <f>G56</f>
        <v>0</v>
      </c>
      <c r="J56" s="63">
        <f t="shared" ref="J56" si="9">I56</f>
        <v>0</v>
      </c>
      <c r="K56" s="63"/>
    </row>
    <row r="57" spans="1:11" x14ac:dyDescent="0.25">
      <c r="A57" s="13"/>
      <c r="B57" s="13"/>
      <c r="C57" s="231" t="s">
        <v>48</v>
      </c>
      <c r="D57" s="232"/>
      <c r="E57" s="232"/>
      <c r="F57" s="232"/>
      <c r="G57" s="233"/>
      <c r="H57" s="14">
        <f>SUM(H58:H64)</f>
        <v>0</v>
      </c>
      <c r="I57" s="27">
        <f>SUM(I58:I64)</f>
        <v>0</v>
      </c>
      <c r="J57" s="27">
        <f>SUM(J58:J64)</f>
        <v>0</v>
      </c>
      <c r="K57" s="14"/>
    </row>
    <row r="58" spans="1:11" ht="15.75" x14ac:dyDescent="0.25">
      <c r="A58" s="190"/>
      <c r="B58" s="191"/>
      <c r="C58" s="184" t="s">
        <v>85</v>
      </c>
      <c r="D58" s="185"/>
      <c r="E58" s="185"/>
      <c r="F58" s="185"/>
      <c r="G58" s="186"/>
      <c r="H58" s="203"/>
      <c r="I58" s="57">
        <f>I50</f>
        <v>0</v>
      </c>
      <c r="J58" s="57">
        <f>J50</f>
        <v>0</v>
      </c>
      <c r="K58" s="56"/>
    </row>
    <row r="59" spans="1:11" ht="15.75" x14ac:dyDescent="0.25">
      <c r="A59" s="192"/>
      <c r="B59" s="193"/>
      <c r="C59" s="178" t="s">
        <v>26</v>
      </c>
      <c r="D59" s="179"/>
      <c r="E59" s="179"/>
      <c r="F59" s="179"/>
      <c r="G59" s="180"/>
      <c r="H59" s="204"/>
      <c r="I59" s="57">
        <f t="shared" ref="I59:J64" si="10">I51</f>
        <v>0</v>
      </c>
      <c r="J59" s="57">
        <f t="shared" si="10"/>
        <v>0</v>
      </c>
      <c r="K59" s="56"/>
    </row>
    <row r="60" spans="1:11" ht="15.75" x14ac:dyDescent="0.25">
      <c r="A60" s="192"/>
      <c r="B60" s="193"/>
      <c r="C60" s="178" t="s">
        <v>241</v>
      </c>
      <c r="D60" s="179"/>
      <c r="E60" s="179"/>
      <c r="F60" s="179"/>
      <c r="G60" s="180"/>
      <c r="H60" s="204"/>
      <c r="I60" s="57">
        <f t="shared" si="10"/>
        <v>0</v>
      </c>
      <c r="J60" s="57">
        <f t="shared" si="10"/>
        <v>0</v>
      </c>
      <c r="K60" s="56"/>
    </row>
    <row r="61" spans="1:11" ht="15.75" x14ac:dyDescent="0.25">
      <c r="A61" s="192"/>
      <c r="B61" s="193"/>
      <c r="C61" s="178" t="s">
        <v>27</v>
      </c>
      <c r="D61" s="179"/>
      <c r="E61" s="179"/>
      <c r="F61" s="179"/>
      <c r="G61" s="180"/>
      <c r="H61" s="204"/>
      <c r="I61" s="57">
        <f t="shared" si="10"/>
        <v>0</v>
      </c>
      <c r="J61" s="57">
        <f t="shared" si="10"/>
        <v>0</v>
      </c>
      <c r="K61" s="56"/>
    </row>
    <row r="62" spans="1:11" ht="15.75" x14ac:dyDescent="0.25">
      <c r="A62" s="192"/>
      <c r="B62" s="193"/>
      <c r="C62" s="178" t="s">
        <v>28</v>
      </c>
      <c r="D62" s="179"/>
      <c r="E62" s="179"/>
      <c r="F62" s="179"/>
      <c r="G62" s="180"/>
      <c r="H62" s="204"/>
      <c r="I62" s="57">
        <f t="shared" si="10"/>
        <v>0</v>
      </c>
      <c r="J62" s="57">
        <f t="shared" si="10"/>
        <v>0</v>
      </c>
      <c r="K62" s="56"/>
    </row>
    <row r="63" spans="1:11" ht="15.75" x14ac:dyDescent="0.25">
      <c r="A63" s="192"/>
      <c r="B63" s="193"/>
      <c r="C63" s="205" t="s">
        <v>29</v>
      </c>
      <c r="D63" s="206"/>
      <c r="E63" s="206"/>
      <c r="F63" s="206"/>
      <c r="G63" s="207"/>
      <c r="H63" s="204"/>
      <c r="I63" s="57">
        <f t="shared" si="10"/>
        <v>0</v>
      </c>
      <c r="J63" s="57">
        <f t="shared" si="10"/>
        <v>0</v>
      </c>
      <c r="K63" s="56"/>
    </row>
    <row r="64" spans="1:11" ht="15.75" x14ac:dyDescent="0.25">
      <c r="A64" s="192"/>
      <c r="B64" s="193"/>
      <c r="C64" s="205" t="s">
        <v>76</v>
      </c>
      <c r="D64" s="206"/>
      <c r="E64" s="206"/>
      <c r="F64" s="206"/>
      <c r="G64" s="207"/>
      <c r="H64" s="204"/>
      <c r="I64" s="57">
        <f t="shared" si="10"/>
        <v>0</v>
      </c>
      <c r="J64" s="57">
        <f t="shared" si="10"/>
        <v>0</v>
      </c>
      <c r="K64" s="56"/>
    </row>
    <row r="65" spans="1:11" ht="15.75" thickBot="1" x14ac:dyDescent="0.3">
      <c r="A65" s="173" t="s">
        <v>110</v>
      </c>
      <c r="B65" s="173"/>
      <c r="C65" s="173"/>
      <c r="D65" s="173"/>
      <c r="E65" s="173"/>
      <c r="F65" s="173"/>
      <c r="G65" s="173"/>
      <c r="H65" s="5"/>
      <c r="I65" s="29"/>
      <c r="J65" s="29"/>
      <c r="K65" s="6"/>
    </row>
    <row r="66" spans="1:11" ht="30.75" customHeight="1" x14ac:dyDescent="0.25">
      <c r="A66" s="60">
        <v>1</v>
      </c>
      <c r="B66" s="224" t="s">
        <v>186</v>
      </c>
      <c r="C66" s="224"/>
      <c r="D66" s="224"/>
      <c r="E66" s="224"/>
      <c r="F66" s="224"/>
      <c r="G66" s="10" t="s">
        <v>7</v>
      </c>
      <c r="H66" s="32">
        <f>H67</f>
        <v>8000000</v>
      </c>
      <c r="I66" s="25">
        <f>SUM(I67:I73)</f>
        <v>3032000</v>
      </c>
      <c r="J66" s="25">
        <f>SUM(J67:J73)</f>
        <v>3032000</v>
      </c>
      <c r="K66" s="25"/>
    </row>
    <row r="67" spans="1:11" x14ac:dyDescent="0.25">
      <c r="A67" s="4"/>
      <c r="B67" s="61">
        <v>3</v>
      </c>
      <c r="C67" s="62" t="s">
        <v>16</v>
      </c>
      <c r="D67" s="153"/>
      <c r="E67" s="153"/>
      <c r="F67" s="153"/>
      <c r="G67" s="153"/>
      <c r="H67" s="154">
        <v>8000000</v>
      </c>
      <c r="I67" s="63"/>
      <c r="J67" s="63">
        <f>I67</f>
        <v>0</v>
      </c>
      <c r="K67" s="63"/>
    </row>
    <row r="68" spans="1:11" x14ac:dyDescent="0.25">
      <c r="A68" s="4"/>
      <c r="B68" s="61">
        <v>4</v>
      </c>
      <c r="C68" s="62" t="s">
        <v>17</v>
      </c>
      <c r="D68" s="153"/>
      <c r="E68" s="153"/>
      <c r="F68" s="153"/>
      <c r="G68" s="153"/>
      <c r="H68" s="154"/>
      <c r="I68" s="63">
        <v>1000</v>
      </c>
      <c r="J68" s="63">
        <f t="shared" ref="J68:J73" si="11">I68</f>
        <v>1000</v>
      </c>
      <c r="K68" s="300" t="s">
        <v>135</v>
      </c>
    </row>
    <row r="69" spans="1:11" x14ac:dyDescent="0.25">
      <c r="A69" s="4"/>
      <c r="B69" s="61">
        <v>6</v>
      </c>
      <c r="C69" s="62" t="s">
        <v>246</v>
      </c>
      <c r="D69" s="153"/>
      <c r="E69" s="153"/>
      <c r="F69" s="153"/>
      <c r="G69" s="153"/>
      <c r="H69" s="154"/>
      <c r="I69" s="63">
        <v>1000</v>
      </c>
      <c r="J69" s="63">
        <f t="shared" si="11"/>
        <v>1000</v>
      </c>
      <c r="K69" s="301"/>
    </row>
    <row r="70" spans="1:11" x14ac:dyDescent="0.25">
      <c r="A70" s="4"/>
      <c r="B70" s="61">
        <v>6</v>
      </c>
      <c r="C70" s="62" t="s">
        <v>18</v>
      </c>
      <c r="D70" s="153"/>
      <c r="E70" s="153"/>
      <c r="F70" s="153"/>
      <c r="G70" s="153"/>
      <c r="H70" s="154">
        <v>7198000</v>
      </c>
      <c r="I70" s="63">
        <v>30000</v>
      </c>
      <c r="J70" s="63">
        <f t="shared" si="11"/>
        <v>30000</v>
      </c>
      <c r="K70" s="301"/>
    </row>
    <row r="71" spans="1:11" x14ac:dyDescent="0.25">
      <c r="A71" s="4"/>
      <c r="B71" s="61">
        <v>2</v>
      </c>
      <c r="C71" s="62" t="s">
        <v>21</v>
      </c>
      <c r="D71" s="153"/>
      <c r="E71" s="153"/>
      <c r="F71" s="153"/>
      <c r="G71" s="153"/>
      <c r="H71" s="154"/>
      <c r="I71" s="63">
        <v>3000000</v>
      </c>
      <c r="J71" s="63">
        <f>I71</f>
        <v>3000000</v>
      </c>
      <c r="K71" s="302"/>
    </row>
    <row r="72" spans="1:11" x14ac:dyDescent="0.25">
      <c r="A72" s="4"/>
      <c r="B72" s="61">
        <v>5</v>
      </c>
      <c r="C72" s="62" t="s">
        <v>19</v>
      </c>
      <c r="D72" s="61"/>
      <c r="E72" s="61"/>
      <c r="F72" s="61"/>
      <c r="G72" s="61">
        <f>E72*F72</f>
        <v>0</v>
      </c>
      <c r="H72" s="154"/>
      <c r="I72" s="63">
        <f>G72</f>
        <v>0</v>
      </c>
      <c r="J72" s="63">
        <f t="shared" si="11"/>
        <v>0</v>
      </c>
      <c r="K72" s="63"/>
    </row>
    <row r="73" spans="1:11" x14ac:dyDescent="0.25">
      <c r="A73" s="4"/>
      <c r="B73" s="64">
        <v>10</v>
      </c>
      <c r="C73" s="62" t="s">
        <v>20</v>
      </c>
      <c r="D73" s="61"/>
      <c r="E73" s="61"/>
      <c r="F73" s="61"/>
      <c r="G73" s="61">
        <f>E73*F73</f>
        <v>0</v>
      </c>
      <c r="H73" s="65"/>
      <c r="I73" s="63">
        <f>G73</f>
        <v>0</v>
      </c>
      <c r="J73" s="63">
        <f t="shared" si="11"/>
        <v>0</v>
      </c>
      <c r="K73" s="63"/>
    </row>
    <row r="74" spans="1:11" ht="53.25" customHeight="1" x14ac:dyDescent="0.25">
      <c r="A74" s="60">
        <v>2</v>
      </c>
      <c r="B74" s="169" t="s">
        <v>204</v>
      </c>
      <c r="C74" s="169"/>
      <c r="D74" s="169"/>
      <c r="E74" s="169"/>
      <c r="F74" s="169"/>
      <c r="G74" s="10" t="s">
        <v>7</v>
      </c>
      <c r="H74" s="32">
        <f>H75</f>
        <v>7431341</v>
      </c>
      <c r="I74" s="25">
        <f>SUM(I75:I81)</f>
        <v>178300</v>
      </c>
      <c r="J74" s="25">
        <f>SUM(J75:J81)</f>
        <v>178300</v>
      </c>
      <c r="K74" s="25"/>
    </row>
    <row r="75" spans="1:11" x14ac:dyDescent="0.25">
      <c r="A75" s="4"/>
      <c r="B75" s="61">
        <v>3</v>
      </c>
      <c r="C75" s="62" t="s">
        <v>16</v>
      </c>
      <c r="D75" s="153"/>
      <c r="E75" s="153"/>
      <c r="F75" s="153"/>
      <c r="G75" s="153"/>
      <c r="H75" s="154">
        <v>7431341</v>
      </c>
      <c r="I75" s="63">
        <v>178300</v>
      </c>
      <c r="J75" s="63">
        <f t="shared" ref="J75:J78" si="12">I75</f>
        <v>178300</v>
      </c>
      <c r="K75" s="63" t="s">
        <v>203</v>
      </c>
    </row>
    <row r="76" spans="1:11" x14ac:dyDescent="0.25">
      <c r="A76" s="4"/>
      <c r="B76" s="61">
        <v>4</v>
      </c>
      <c r="C76" s="62" t="s">
        <v>17</v>
      </c>
      <c r="D76" s="153"/>
      <c r="E76" s="153"/>
      <c r="F76" s="153"/>
      <c r="G76" s="153"/>
      <c r="H76" s="154"/>
      <c r="I76" s="63"/>
      <c r="J76" s="63">
        <f t="shared" si="12"/>
        <v>0</v>
      </c>
      <c r="K76" s="63"/>
    </row>
    <row r="77" spans="1:11" x14ac:dyDescent="0.25">
      <c r="A77" s="4"/>
      <c r="B77" s="61">
        <v>6</v>
      </c>
      <c r="C77" s="62" t="s">
        <v>246</v>
      </c>
      <c r="D77" s="153"/>
      <c r="E77" s="153"/>
      <c r="F77" s="153"/>
      <c r="G77" s="153"/>
      <c r="H77" s="154"/>
      <c r="I77" s="63"/>
      <c r="J77" s="63">
        <f t="shared" si="12"/>
        <v>0</v>
      </c>
      <c r="K77" s="63"/>
    </row>
    <row r="78" spans="1:11" x14ac:dyDescent="0.25">
      <c r="A78" s="4"/>
      <c r="B78" s="61">
        <v>6</v>
      </c>
      <c r="C78" s="62" t="s">
        <v>18</v>
      </c>
      <c r="D78" s="153"/>
      <c r="E78" s="153"/>
      <c r="F78" s="153"/>
      <c r="G78" s="153"/>
      <c r="H78" s="154">
        <v>6386155</v>
      </c>
      <c r="I78" s="63"/>
      <c r="J78" s="63">
        <f t="shared" si="12"/>
        <v>0</v>
      </c>
      <c r="K78" s="63"/>
    </row>
    <row r="79" spans="1:11" x14ac:dyDescent="0.25">
      <c r="A79" s="4"/>
      <c r="B79" s="61">
        <v>2</v>
      </c>
      <c r="C79" s="62" t="s">
        <v>21</v>
      </c>
      <c r="D79" s="153"/>
      <c r="E79" s="153"/>
      <c r="F79" s="153"/>
      <c r="G79" s="153"/>
      <c r="H79" s="154"/>
      <c r="I79" s="63"/>
      <c r="J79" s="63">
        <f>I79</f>
        <v>0</v>
      </c>
      <c r="K79" s="63"/>
    </row>
    <row r="80" spans="1:11" x14ac:dyDescent="0.25">
      <c r="A80" s="4"/>
      <c r="B80" s="61">
        <v>5</v>
      </c>
      <c r="C80" s="62" t="s">
        <v>19</v>
      </c>
      <c r="D80" s="61"/>
      <c r="E80" s="61"/>
      <c r="F80" s="61"/>
      <c r="G80" s="61">
        <f>E80*F80</f>
        <v>0</v>
      </c>
      <c r="H80" s="154"/>
      <c r="I80" s="63">
        <f>G80</f>
        <v>0</v>
      </c>
      <c r="J80" s="63"/>
      <c r="K80" s="63"/>
    </row>
    <row r="81" spans="1:11" x14ac:dyDescent="0.25">
      <c r="A81" s="4"/>
      <c r="B81" s="64">
        <v>10</v>
      </c>
      <c r="C81" s="62" t="s">
        <v>20</v>
      </c>
      <c r="D81" s="61"/>
      <c r="E81" s="61"/>
      <c r="F81" s="61"/>
      <c r="G81" s="61">
        <f>E81*F81</f>
        <v>0</v>
      </c>
      <c r="H81" s="66"/>
      <c r="I81" s="63">
        <f>G81</f>
        <v>0</v>
      </c>
      <c r="J81" s="63"/>
      <c r="K81" s="63"/>
    </row>
    <row r="82" spans="1:11" x14ac:dyDescent="0.25">
      <c r="A82" s="60">
        <v>3</v>
      </c>
      <c r="B82" s="169" t="s">
        <v>146</v>
      </c>
      <c r="C82" s="169"/>
      <c r="D82" s="169"/>
      <c r="E82" s="169"/>
      <c r="F82" s="169"/>
      <c r="G82" s="10" t="s">
        <v>7</v>
      </c>
      <c r="H82" s="32"/>
      <c r="I82" s="25">
        <f>SUM(I83:I89)</f>
        <v>150000</v>
      </c>
      <c r="J82" s="25">
        <f>SUM(J83:J89)</f>
        <v>150000</v>
      </c>
      <c r="K82" s="11"/>
    </row>
    <row r="83" spans="1:11" ht="30" x14ac:dyDescent="0.25">
      <c r="A83" s="4"/>
      <c r="B83" s="61">
        <v>3</v>
      </c>
      <c r="C83" s="62" t="s">
        <v>125</v>
      </c>
      <c r="D83" s="153"/>
      <c r="E83" s="153"/>
      <c r="F83" s="153"/>
      <c r="G83" s="153"/>
      <c r="H83" s="154"/>
      <c r="I83" s="120">
        <v>150000</v>
      </c>
      <c r="J83" s="120">
        <f>I83</f>
        <v>150000</v>
      </c>
      <c r="K83" s="67" t="s">
        <v>122</v>
      </c>
    </row>
    <row r="84" spans="1:11" x14ac:dyDescent="0.25">
      <c r="A84" s="4"/>
      <c r="B84" s="61">
        <v>4</v>
      </c>
      <c r="C84" s="62" t="s">
        <v>17</v>
      </c>
      <c r="D84" s="153"/>
      <c r="E84" s="153"/>
      <c r="F84" s="153"/>
      <c r="G84" s="153"/>
      <c r="H84" s="154"/>
      <c r="I84" s="63"/>
      <c r="J84" s="63"/>
      <c r="K84" s="68"/>
    </row>
    <row r="85" spans="1:11" x14ac:dyDescent="0.25">
      <c r="A85" s="4"/>
      <c r="B85" s="61">
        <v>6</v>
      </c>
      <c r="C85" s="62" t="s">
        <v>246</v>
      </c>
      <c r="D85" s="153"/>
      <c r="E85" s="153"/>
      <c r="F85" s="153"/>
      <c r="G85" s="153"/>
      <c r="H85" s="154"/>
      <c r="I85" s="63"/>
      <c r="J85" s="63"/>
      <c r="K85" s="68"/>
    </row>
    <row r="86" spans="1:11" x14ac:dyDescent="0.25">
      <c r="A86" s="4"/>
      <c r="B86" s="61">
        <v>6</v>
      </c>
      <c r="C86" s="62" t="s">
        <v>18</v>
      </c>
      <c r="D86" s="153"/>
      <c r="E86" s="153"/>
      <c r="F86" s="153"/>
      <c r="G86" s="153"/>
      <c r="H86" s="154"/>
      <c r="I86" s="63"/>
      <c r="J86" s="63"/>
      <c r="K86" s="68"/>
    </row>
    <row r="87" spans="1:11" x14ac:dyDescent="0.25">
      <c r="A87" s="4"/>
      <c r="B87" s="61">
        <v>2</v>
      </c>
      <c r="C87" s="62" t="s">
        <v>21</v>
      </c>
      <c r="D87" s="153"/>
      <c r="E87" s="153"/>
      <c r="F87" s="153"/>
      <c r="G87" s="153"/>
      <c r="H87" s="154"/>
      <c r="I87" s="63"/>
      <c r="J87" s="63"/>
      <c r="K87" s="68"/>
    </row>
    <row r="88" spans="1:11" x14ac:dyDescent="0.25">
      <c r="A88" s="4"/>
      <c r="B88" s="61">
        <v>5</v>
      </c>
      <c r="C88" s="62" t="s">
        <v>19</v>
      </c>
      <c r="D88" s="61"/>
      <c r="E88" s="61"/>
      <c r="F88" s="61"/>
      <c r="G88" s="61">
        <f>E88*F88</f>
        <v>0</v>
      </c>
      <c r="H88" s="154"/>
      <c r="I88" s="63">
        <f>G88</f>
        <v>0</v>
      </c>
      <c r="J88" s="63"/>
      <c r="K88" s="68"/>
    </row>
    <row r="89" spans="1:11" x14ac:dyDescent="0.25">
      <c r="A89" s="4"/>
      <c r="B89" s="64">
        <v>10</v>
      </c>
      <c r="C89" s="62" t="s">
        <v>20</v>
      </c>
      <c r="D89" s="61"/>
      <c r="E89" s="61"/>
      <c r="F89" s="61"/>
      <c r="G89" s="61">
        <f>E89*F89</f>
        <v>0</v>
      </c>
      <c r="H89" s="66"/>
      <c r="I89" s="63">
        <f>G89</f>
        <v>0</v>
      </c>
      <c r="J89" s="63"/>
      <c r="K89" s="68"/>
    </row>
    <row r="90" spans="1:11" ht="50.25" customHeight="1" x14ac:dyDescent="0.25">
      <c r="A90" s="60">
        <v>4</v>
      </c>
      <c r="B90" s="169" t="s">
        <v>205</v>
      </c>
      <c r="C90" s="169"/>
      <c r="D90" s="169"/>
      <c r="E90" s="169"/>
      <c r="F90" s="169"/>
      <c r="G90" s="10" t="s">
        <v>7</v>
      </c>
      <c r="H90" s="32"/>
      <c r="I90" s="25">
        <f>SUM(I91:I97)</f>
        <v>20000</v>
      </c>
      <c r="J90" s="25">
        <f>SUM(J91:J97)</f>
        <v>20000</v>
      </c>
      <c r="K90" s="11"/>
    </row>
    <row r="91" spans="1:11" ht="30" x14ac:dyDescent="0.25">
      <c r="A91" s="4"/>
      <c r="B91" s="61">
        <v>3</v>
      </c>
      <c r="C91" s="62" t="s">
        <v>141</v>
      </c>
      <c r="D91" s="153"/>
      <c r="E91" s="153"/>
      <c r="F91" s="153"/>
      <c r="G91" s="153"/>
      <c r="H91" s="154"/>
      <c r="I91" s="63">
        <v>20000</v>
      </c>
      <c r="J91" s="63">
        <f>I91</f>
        <v>20000</v>
      </c>
      <c r="K91" s="67" t="s">
        <v>122</v>
      </c>
    </row>
    <row r="92" spans="1:11" x14ac:dyDescent="0.25">
      <c r="A92" s="4"/>
      <c r="B92" s="61">
        <v>4</v>
      </c>
      <c r="C92" s="62" t="s">
        <v>17</v>
      </c>
      <c r="D92" s="153"/>
      <c r="E92" s="153"/>
      <c r="F92" s="153"/>
      <c r="G92" s="153"/>
      <c r="H92" s="154"/>
      <c r="I92" s="63"/>
      <c r="J92" s="63"/>
      <c r="K92" s="68"/>
    </row>
    <row r="93" spans="1:11" x14ac:dyDescent="0.25">
      <c r="A93" s="4"/>
      <c r="B93" s="61">
        <v>6</v>
      </c>
      <c r="C93" s="62" t="s">
        <v>246</v>
      </c>
      <c r="D93" s="153"/>
      <c r="E93" s="153"/>
      <c r="F93" s="153"/>
      <c r="G93" s="153"/>
      <c r="H93" s="154"/>
      <c r="I93" s="63"/>
      <c r="J93" s="63"/>
      <c r="K93" s="68"/>
    </row>
    <row r="94" spans="1:11" x14ac:dyDescent="0.25">
      <c r="A94" s="4"/>
      <c r="B94" s="61">
        <v>6</v>
      </c>
      <c r="C94" s="62" t="s">
        <v>18</v>
      </c>
      <c r="D94" s="153"/>
      <c r="E94" s="153"/>
      <c r="F94" s="153"/>
      <c r="G94" s="153"/>
      <c r="H94" s="154"/>
      <c r="I94" s="63"/>
      <c r="J94" s="63"/>
      <c r="K94" s="68"/>
    </row>
    <row r="95" spans="1:11" x14ac:dyDescent="0.25">
      <c r="A95" s="4"/>
      <c r="B95" s="61">
        <v>2</v>
      </c>
      <c r="C95" s="62" t="s">
        <v>21</v>
      </c>
      <c r="D95" s="153"/>
      <c r="E95" s="153"/>
      <c r="F95" s="153"/>
      <c r="G95" s="153"/>
      <c r="H95" s="154"/>
      <c r="I95" s="63"/>
      <c r="J95" s="63"/>
      <c r="K95" s="68"/>
    </row>
    <row r="96" spans="1:11" x14ac:dyDescent="0.25">
      <c r="A96" s="4"/>
      <c r="B96" s="61">
        <v>5</v>
      </c>
      <c r="C96" s="62" t="s">
        <v>19</v>
      </c>
      <c r="D96" s="61"/>
      <c r="E96" s="61"/>
      <c r="F96" s="61"/>
      <c r="G96" s="61">
        <f>E96*F96</f>
        <v>0</v>
      </c>
      <c r="H96" s="154"/>
      <c r="I96" s="63">
        <f>G96</f>
        <v>0</v>
      </c>
      <c r="J96" s="63"/>
      <c r="K96" s="68"/>
    </row>
    <row r="97" spans="1:11" x14ac:dyDescent="0.25">
      <c r="A97" s="4"/>
      <c r="B97" s="64">
        <v>10</v>
      </c>
      <c r="C97" s="62" t="s">
        <v>20</v>
      </c>
      <c r="D97" s="61"/>
      <c r="E97" s="61"/>
      <c r="F97" s="61"/>
      <c r="G97" s="61">
        <f>E97*F97</f>
        <v>0</v>
      </c>
      <c r="H97" s="66"/>
      <c r="I97" s="63">
        <f>G97</f>
        <v>0</v>
      </c>
      <c r="J97" s="63"/>
      <c r="K97" s="68"/>
    </row>
    <row r="98" spans="1:11" ht="39" customHeight="1" x14ac:dyDescent="0.25">
      <c r="A98" s="60">
        <v>5</v>
      </c>
      <c r="B98" s="169" t="s">
        <v>190</v>
      </c>
      <c r="C98" s="169"/>
      <c r="D98" s="169"/>
      <c r="E98" s="169"/>
      <c r="F98" s="169"/>
      <c r="G98" s="10" t="s">
        <v>7</v>
      </c>
      <c r="H98" s="32"/>
      <c r="I98" s="25">
        <f>SUM(I99:I105)</f>
        <v>2712654</v>
      </c>
      <c r="J98" s="25">
        <f>SUM(J99:J105)</f>
        <v>2712654</v>
      </c>
      <c r="K98" s="11"/>
    </row>
    <row r="99" spans="1:11" x14ac:dyDescent="0.25">
      <c r="A99" s="4"/>
      <c r="B99" s="61">
        <v>3</v>
      </c>
      <c r="C99" s="62" t="s">
        <v>141</v>
      </c>
      <c r="D99" s="153"/>
      <c r="E99" s="153"/>
      <c r="F99" s="153"/>
      <c r="G99" s="153"/>
      <c r="H99" s="154">
        <v>6741275</v>
      </c>
      <c r="I99" s="63"/>
      <c r="J99" s="63">
        <f>I99</f>
        <v>0</v>
      </c>
      <c r="K99" s="67"/>
    </row>
    <row r="100" spans="1:11" x14ac:dyDescent="0.25">
      <c r="A100" s="4"/>
      <c r="B100" s="61">
        <v>4</v>
      </c>
      <c r="C100" s="62" t="s">
        <v>17</v>
      </c>
      <c r="D100" s="153"/>
      <c r="E100" s="153"/>
      <c r="F100" s="153"/>
      <c r="G100" s="153"/>
      <c r="H100" s="154"/>
      <c r="I100" s="113">
        <f>3810+64</f>
        <v>3874</v>
      </c>
      <c r="J100" s="113">
        <f>I100</f>
        <v>3874</v>
      </c>
      <c r="K100" s="68" t="s">
        <v>135</v>
      </c>
    </row>
    <row r="101" spans="1:11" x14ac:dyDescent="0.25">
      <c r="A101" s="4"/>
      <c r="B101" s="61">
        <v>6</v>
      </c>
      <c r="C101" s="62" t="s">
        <v>246</v>
      </c>
      <c r="D101" s="153"/>
      <c r="E101" s="153"/>
      <c r="F101" s="153"/>
      <c r="G101" s="153"/>
      <c r="H101" s="154"/>
      <c r="I101" s="63">
        <v>0</v>
      </c>
      <c r="J101" s="63">
        <f t="shared" ref="J101:J102" si="13">I101</f>
        <v>0</v>
      </c>
      <c r="K101" s="68"/>
    </row>
    <row r="102" spans="1:11" x14ac:dyDescent="0.25">
      <c r="A102" s="4"/>
      <c r="B102" s="61">
        <v>6</v>
      </c>
      <c r="C102" s="62" t="s">
        <v>18</v>
      </c>
      <c r="D102" s="153"/>
      <c r="E102" s="153"/>
      <c r="F102" s="153"/>
      <c r="G102" s="153"/>
      <c r="H102" s="154">
        <v>4057900</v>
      </c>
      <c r="I102" s="113">
        <f>21420+360</f>
        <v>21780</v>
      </c>
      <c r="J102" s="113">
        <f t="shared" si="13"/>
        <v>21780</v>
      </c>
      <c r="K102" s="68" t="s">
        <v>135</v>
      </c>
    </row>
    <row r="103" spans="1:11" x14ac:dyDescent="0.25">
      <c r="A103" s="4"/>
      <c r="B103" s="61">
        <v>2</v>
      </c>
      <c r="C103" s="62" t="s">
        <v>21</v>
      </c>
      <c r="D103" s="153"/>
      <c r="E103" s="153"/>
      <c r="F103" s="153"/>
      <c r="G103" s="153"/>
      <c r="H103" s="154"/>
      <c r="I103" s="113">
        <f>2672000+15000</f>
        <v>2687000</v>
      </c>
      <c r="J103" s="113">
        <f>I103</f>
        <v>2687000</v>
      </c>
      <c r="K103" s="68" t="s">
        <v>135</v>
      </c>
    </row>
    <row r="104" spans="1:11" x14ac:dyDescent="0.25">
      <c r="A104" s="4"/>
      <c r="B104" s="61">
        <v>5</v>
      </c>
      <c r="C104" s="62" t="s">
        <v>19</v>
      </c>
      <c r="D104" s="61"/>
      <c r="E104" s="61"/>
      <c r="F104" s="61"/>
      <c r="G104" s="61">
        <f>E104*F104</f>
        <v>0</v>
      </c>
      <c r="H104" s="154"/>
      <c r="I104" s="63">
        <f>G104</f>
        <v>0</v>
      </c>
      <c r="J104" s="63"/>
      <c r="K104" s="68"/>
    </row>
    <row r="105" spans="1:11" x14ac:dyDescent="0.25">
      <c r="A105" s="4"/>
      <c r="B105" s="64">
        <v>10</v>
      </c>
      <c r="C105" s="62" t="s">
        <v>20</v>
      </c>
      <c r="D105" s="61"/>
      <c r="E105" s="61"/>
      <c r="F105" s="61"/>
      <c r="G105" s="61">
        <f>E105*F105</f>
        <v>0</v>
      </c>
      <c r="H105" s="66"/>
      <c r="I105" s="63">
        <f>G105</f>
        <v>0</v>
      </c>
      <c r="J105" s="63"/>
      <c r="K105" s="68"/>
    </row>
    <row r="106" spans="1:11" ht="28.5" customHeight="1" x14ac:dyDescent="0.25">
      <c r="A106" s="60">
        <v>6</v>
      </c>
      <c r="B106" s="169" t="s">
        <v>179</v>
      </c>
      <c r="C106" s="169"/>
      <c r="D106" s="169"/>
      <c r="E106" s="169"/>
      <c r="F106" s="169"/>
      <c r="G106" s="10" t="s">
        <v>7</v>
      </c>
      <c r="H106" s="32"/>
      <c r="I106" s="25">
        <f>SUM(I107:I113)</f>
        <v>269892</v>
      </c>
      <c r="J106" s="25">
        <f>SUM(J107:J113)</f>
        <v>269892</v>
      </c>
      <c r="K106" s="11"/>
    </row>
    <row r="107" spans="1:11" x14ac:dyDescent="0.25">
      <c r="A107" s="4"/>
      <c r="B107" s="61">
        <v>3</v>
      </c>
      <c r="C107" s="62" t="s">
        <v>16</v>
      </c>
      <c r="D107" s="153"/>
      <c r="E107" s="153"/>
      <c r="F107" s="153"/>
      <c r="G107" s="153"/>
      <c r="H107" s="154">
        <v>269892</v>
      </c>
      <c r="I107" s="119">
        <v>0</v>
      </c>
      <c r="J107" s="119">
        <f>I107</f>
        <v>0</v>
      </c>
      <c r="K107" s="128"/>
    </row>
    <row r="108" spans="1:11" x14ac:dyDescent="0.25">
      <c r="A108" s="4"/>
      <c r="B108" s="61">
        <v>4</v>
      </c>
      <c r="C108" s="62" t="s">
        <v>17</v>
      </c>
      <c r="D108" s="153"/>
      <c r="E108" s="153"/>
      <c r="F108" s="153"/>
      <c r="G108" s="153"/>
      <c r="H108" s="154"/>
      <c r="I108" s="63">
        <v>0</v>
      </c>
      <c r="J108" s="119">
        <f>I108</f>
        <v>0</v>
      </c>
      <c r="K108" s="128"/>
    </row>
    <row r="109" spans="1:11" x14ac:dyDescent="0.25">
      <c r="A109" s="4"/>
      <c r="B109" s="61">
        <v>6</v>
      </c>
      <c r="C109" s="62" t="s">
        <v>246</v>
      </c>
      <c r="D109" s="153"/>
      <c r="E109" s="153"/>
      <c r="F109" s="153"/>
      <c r="G109" s="153"/>
      <c r="H109" s="154"/>
      <c r="I109" s="63"/>
      <c r="J109" s="63"/>
      <c r="K109" s="68"/>
    </row>
    <row r="110" spans="1:11" x14ac:dyDescent="0.25">
      <c r="A110" s="4"/>
      <c r="B110" s="61">
        <v>6</v>
      </c>
      <c r="C110" s="62" t="s">
        <v>18</v>
      </c>
      <c r="D110" s="153"/>
      <c r="E110" s="153"/>
      <c r="F110" s="153"/>
      <c r="G110" s="153"/>
      <c r="H110" s="154">
        <v>249603</v>
      </c>
      <c r="I110" s="63"/>
      <c r="J110" s="63"/>
      <c r="K110" s="68"/>
    </row>
    <row r="111" spans="1:11" x14ac:dyDescent="0.25">
      <c r="A111" s="4"/>
      <c r="B111" s="61">
        <v>2</v>
      </c>
      <c r="C111" s="62" t="s">
        <v>21</v>
      </c>
      <c r="D111" s="153"/>
      <c r="E111" s="153"/>
      <c r="F111" s="153"/>
      <c r="G111" s="153"/>
      <c r="H111" s="154"/>
      <c r="I111" s="63">
        <v>269892</v>
      </c>
      <c r="J111" s="63">
        <f>I111</f>
        <v>269892</v>
      </c>
      <c r="K111" s="68" t="s">
        <v>135</v>
      </c>
    </row>
    <row r="112" spans="1:11" x14ac:dyDescent="0.25">
      <c r="A112" s="4"/>
      <c r="B112" s="61">
        <v>5</v>
      </c>
      <c r="C112" s="62" t="s">
        <v>19</v>
      </c>
      <c r="D112" s="61" t="s">
        <v>138</v>
      </c>
      <c r="E112" s="61"/>
      <c r="F112" s="61"/>
      <c r="G112" s="61">
        <f>E112*F112</f>
        <v>0</v>
      </c>
      <c r="H112" s="154"/>
      <c r="I112" s="119"/>
      <c r="J112" s="119"/>
      <c r="K112" s="63"/>
    </row>
    <row r="113" spans="1:11" x14ac:dyDescent="0.25">
      <c r="A113" s="4"/>
      <c r="B113" s="64">
        <v>10</v>
      </c>
      <c r="C113" s="62" t="s">
        <v>20</v>
      </c>
      <c r="D113" s="61"/>
      <c r="E113" s="61"/>
      <c r="F113" s="61"/>
      <c r="G113" s="61">
        <f>E113*F113</f>
        <v>0</v>
      </c>
      <c r="H113" s="66"/>
      <c r="I113" s="69">
        <f>G113</f>
        <v>0</v>
      </c>
      <c r="J113" s="63"/>
      <c r="K113" s="68"/>
    </row>
    <row r="114" spans="1:11" x14ac:dyDescent="0.25">
      <c r="A114" s="60">
        <v>7</v>
      </c>
      <c r="B114" s="177" t="s">
        <v>258</v>
      </c>
      <c r="C114" s="177"/>
      <c r="D114" s="177"/>
      <c r="E114" s="177"/>
      <c r="F114" s="177"/>
      <c r="G114" s="10" t="s">
        <v>7</v>
      </c>
      <c r="H114" s="32"/>
      <c r="I114" s="25">
        <f>SUM(I115:I121)</f>
        <v>226100</v>
      </c>
      <c r="J114" s="25">
        <f>SUM(J115:J121)</f>
        <v>226100</v>
      </c>
      <c r="K114" s="11"/>
    </row>
    <row r="115" spans="1:11" x14ac:dyDescent="0.25">
      <c r="A115" s="4"/>
      <c r="B115" s="61">
        <v>3</v>
      </c>
      <c r="C115" s="62" t="s">
        <v>16</v>
      </c>
      <c r="D115" s="153"/>
      <c r="E115" s="153"/>
      <c r="F115" s="153"/>
      <c r="G115" s="153"/>
      <c r="H115" s="154"/>
      <c r="I115" s="152">
        <f>150000+60000</f>
        <v>210000</v>
      </c>
      <c r="J115" s="152">
        <f>I115</f>
        <v>210000</v>
      </c>
      <c r="K115" s="90" t="s">
        <v>203</v>
      </c>
    </row>
    <row r="116" spans="1:11" x14ac:dyDescent="0.25">
      <c r="A116" s="4"/>
      <c r="B116" s="61">
        <v>4</v>
      </c>
      <c r="C116" s="62" t="s">
        <v>17</v>
      </c>
      <c r="D116" s="153"/>
      <c r="E116" s="153"/>
      <c r="F116" s="153"/>
      <c r="G116" s="153"/>
      <c r="H116" s="154"/>
      <c r="I116" s="63"/>
      <c r="J116" s="63"/>
      <c r="K116" s="68"/>
    </row>
    <row r="117" spans="1:11" x14ac:dyDescent="0.25">
      <c r="A117" s="4"/>
      <c r="B117" s="61">
        <v>6</v>
      </c>
      <c r="C117" s="62" t="s">
        <v>246</v>
      </c>
      <c r="D117" s="153"/>
      <c r="E117" s="153"/>
      <c r="F117" s="153"/>
      <c r="G117" s="153"/>
      <c r="H117" s="154"/>
      <c r="I117" s="63"/>
      <c r="J117" s="63"/>
      <c r="K117" s="68"/>
    </row>
    <row r="118" spans="1:11" x14ac:dyDescent="0.25">
      <c r="A118" s="4"/>
      <c r="B118" s="61">
        <v>6</v>
      </c>
      <c r="C118" s="62" t="s">
        <v>18</v>
      </c>
      <c r="D118" s="153"/>
      <c r="E118" s="153"/>
      <c r="F118" s="153"/>
      <c r="G118" s="153"/>
      <c r="H118" s="154"/>
      <c r="I118" s="63"/>
      <c r="J118" s="63"/>
      <c r="K118" s="68"/>
    </row>
    <row r="119" spans="1:11" x14ac:dyDescent="0.25">
      <c r="A119" s="4"/>
      <c r="B119" s="61">
        <v>2</v>
      </c>
      <c r="C119" s="62" t="s">
        <v>21</v>
      </c>
      <c r="D119" s="153"/>
      <c r="E119" s="153"/>
      <c r="F119" s="153"/>
      <c r="G119" s="153"/>
      <c r="H119" s="154"/>
      <c r="I119" s="88"/>
      <c r="J119" s="88"/>
      <c r="K119" s="68"/>
    </row>
    <row r="120" spans="1:11" x14ac:dyDescent="0.25">
      <c r="A120" s="4"/>
      <c r="B120" s="61">
        <v>5</v>
      </c>
      <c r="C120" s="62" t="s">
        <v>272</v>
      </c>
      <c r="D120" s="61" t="s">
        <v>138</v>
      </c>
      <c r="E120" s="61">
        <v>1</v>
      </c>
      <c r="F120" s="61">
        <v>16100</v>
      </c>
      <c r="G120" s="61">
        <f>E120*F120</f>
        <v>16100</v>
      </c>
      <c r="H120" s="154"/>
      <c r="I120" s="152">
        <f>G120</f>
        <v>16100</v>
      </c>
      <c r="J120" s="152">
        <f>I120</f>
        <v>16100</v>
      </c>
      <c r="K120" s="63"/>
    </row>
    <row r="121" spans="1:11" x14ac:dyDescent="0.25">
      <c r="A121" s="4"/>
      <c r="B121" s="64">
        <v>10</v>
      </c>
      <c r="C121" s="62" t="s">
        <v>20</v>
      </c>
      <c r="D121" s="61"/>
      <c r="E121" s="61"/>
      <c r="F121" s="61"/>
      <c r="G121" s="61">
        <f>E121*F121</f>
        <v>0</v>
      </c>
      <c r="H121" s="66"/>
      <c r="I121" s="69">
        <f>G121</f>
        <v>0</v>
      </c>
      <c r="J121" s="63"/>
      <c r="K121" s="68"/>
    </row>
    <row r="122" spans="1:11" ht="33.75" customHeight="1" x14ac:dyDescent="0.25">
      <c r="A122" s="60">
        <v>8</v>
      </c>
      <c r="B122" s="169" t="s">
        <v>256</v>
      </c>
      <c r="C122" s="169"/>
      <c r="D122" s="169"/>
      <c r="E122" s="169"/>
      <c r="F122" s="169"/>
      <c r="G122" s="10" t="s">
        <v>7</v>
      </c>
      <c r="H122" s="32"/>
      <c r="I122" s="25">
        <f>SUM(I123:I129)</f>
        <v>3100</v>
      </c>
      <c r="J122" s="25">
        <f>SUM(J123:J129)</f>
        <v>3100</v>
      </c>
      <c r="K122" s="11"/>
    </row>
    <row r="123" spans="1:11" x14ac:dyDescent="0.25">
      <c r="A123" s="4"/>
      <c r="B123" s="61">
        <v>3</v>
      </c>
      <c r="C123" s="62" t="s">
        <v>141</v>
      </c>
      <c r="D123" s="153"/>
      <c r="E123" s="153"/>
      <c r="F123" s="153"/>
      <c r="G123" s="153"/>
      <c r="H123" s="154"/>
      <c r="I123" s="63"/>
      <c r="J123" s="63"/>
      <c r="K123" s="67"/>
    </row>
    <row r="124" spans="1:11" x14ac:dyDescent="0.25">
      <c r="A124" s="4"/>
      <c r="B124" s="61">
        <v>4</v>
      </c>
      <c r="C124" s="62" t="s">
        <v>17</v>
      </c>
      <c r="D124" s="153"/>
      <c r="E124" s="153"/>
      <c r="F124" s="153"/>
      <c r="G124" s="153"/>
      <c r="H124" s="154"/>
      <c r="I124" s="63"/>
      <c r="J124" s="63"/>
      <c r="K124" s="68"/>
    </row>
    <row r="125" spans="1:11" x14ac:dyDescent="0.25">
      <c r="A125" s="4"/>
      <c r="B125" s="61">
        <v>6</v>
      </c>
      <c r="C125" s="62" t="s">
        <v>246</v>
      </c>
      <c r="D125" s="153"/>
      <c r="E125" s="153"/>
      <c r="F125" s="153"/>
      <c r="G125" s="153"/>
      <c r="H125" s="154"/>
      <c r="I125" s="63"/>
      <c r="J125" s="63"/>
      <c r="K125" s="68"/>
    </row>
    <row r="126" spans="1:11" x14ac:dyDescent="0.25">
      <c r="A126" s="4"/>
      <c r="B126" s="61">
        <v>6</v>
      </c>
      <c r="C126" s="62" t="s">
        <v>18</v>
      </c>
      <c r="D126" s="153"/>
      <c r="E126" s="153"/>
      <c r="F126" s="153"/>
      <c r="G126" s="153"/>
      <c r="H126" s="154"/>
      <c r="I126" s="63">
        <f>500+2600</f>
        <v>3100</v>
      </c>
      <c r="J126" s="63">
        <f>I126</f>
        <v>3100</v>
      </c>
      <c r="K126" s="68" t="s">
        <v>135</v>
      </c>
    </row>
    <row r="127" spans="1:11" x14ac:dyDescent="0.25">
      <c r="A127" s="4"/>
      <c r="B127" s="61">
        <v>2</v>
      </c>
      <c r="C127" s="62" t="s">
        <v>21</v>
      </c>
      <c r="D127" s="153"/>
      <c r="E127" s="153"/>
      <c r="F127" s="153"/>
      <c r="G127" s="153"/>
      <c r="H127" s="154"/>
      <c r="I127" s="63"/>
      <c r="J127" s="63"/>
      <c r="K127" s="68"/>
    </row>
    <row r="128" spans="1:11" x14ac:dyDescent="0.25">
      <c r="A128" s="4"/>
      <c r="B128" s="61">
        <v>5</v>
      </c>
      <c r="C128" s="62" t="s">
        <v>19</v>
      </c>
      <c r="D128" s="61"/>
      <c r="E128" s="61"/>
      <c r="F128" s="61"/>
      <c r="G128" s="61">
        <f>E128*F128</f>
        <v>0</v>
      </c>
      <c r="H128" s="154"/>
      <c r="I128" s="63">
        <f>G128</f>
        <v>0</v>
      </c>
      <c r="J128" s="63"/>
      <c r="K128" s="68"/>
    </row>
    <row r="129" spans="1:11" x14ac:dyDescent="0.25">
      <c r="A129" s="4"/>
      <c r="B129" s="64">
        <v>10</v>
      </c>
      <c r="C129" s="62" t="s">
        <v>20</v>
      </c>
      <c r="D129" s="61"/>
      <c r="E129" s="61"/>
      <c r="F129" s="61"/>
      <c r="G129" s="61">
        <f>E129*F129</f>
        <v>0</v>
      </c>
      <c r="H129" s="66"/>
      <c r="I129" s="63">
        <f>G129</f>
        <v>0</v>
      </c>
      <c r="J129" s="63"/>
      <c r="K129" s="68"/>
    </row>
    <row r="130" spans="1:11" ht="29.25" customHeight="1" x14ac:dyDescent="0.25">
      <c r="A130" s="60">
        <v>9</v>
      </c>
      <c r="B130" s="169" t="s">
        <v>183</v>
      </c>
      <c r="C130" s="169"/>
      <c r="D130" s="169"/>
      <c r="E130" s="169"/>
      <c r="F130" s="169"/>
      <c r="G130" s="10" t="s">
        <v>7</v>
      </c>
      <c r="H130" s="32"/>
      <c r="I130" s="25">
        <f>SUM(I131:I137)</f>
        <v>10900</v>
      </c>
      <c r="J130" s="25">
        <f>SUM(J131:J137)</f>
        <v>10900</v>
      </c>
      <c r="K130" s="11"/>
    </row>
    <row r="131" spans="1:11" x14ac:dyDescent="0.25">
      <c r="A131" s="4"/>
      <c r="B131" s="61">
        <v>3</v>
      </c>
      <c r="C131" s="62" t="s">
        <v>141</v>
      </c>
      <c r="D131" s="153"/>
      <c r="E131" s="153"/>
      <c r="F131" s="153"/>
      <c r="G131" s="153"/>
      <c r="H131" s="154"/>
      <c r="I131" s="63"/>
      <c r="J131" s="63"/>
      <c r="K131" s="67"/>
    </row>
    <row r="132" spans="1:11" x14ac:dyDescent="0.25">
      <c r="A132" s="4"/>
      <c r="B132" s="61">
        <v>4</v>
      </c>
      <c r="C132" s="62" t="s">
        <v>17</v>
      </c>
      <c r="D132" s="153"/>
      <c r="E132" s="153"/>
      <c r="F132" s="153"/>
      <c r="G132" s="153"/>
      <c r="H132" s="154"/>
      <c r="I132" s="63"/>
      <c r="J132" s="63"/>
      <c r="K132" s="68"/>
    </row>
    <row r="133" spans="1:11" x14ac:dyDescent="0.25">
      <c r="A133" s="4"/>
      <c r="B133" s="61">
        <v>6</v>
      </c>
      <c r="C133" s="62" t="s">
        <v>246</v>
      </c>
      <c r="D133" s="153"/>
      <c r="E133" s="153"/>
      <c r="F133" s="153"/>
      <c r="G133" s="153"/>
      <c r="H133" s="154"/>
      <c r="I133" s="63"/>
      <c r="J133" s="63"/>
      <c r="K133" s="68"/>
    </row>
    <row r="134" spans="1:11" x14ac:dyDescent="0.25">
      <c r="A134" s="4"/>
      <c r="B134" s="61">
        <v>6</v>
      </c>
      <c r="C134" s="62" t="s">
        <v>18</v>
      </c>
      <c r="D134" s="153"/>
      <c r="E134" s="153"/>
      <c r="F134" s="153"/>
      <c r="G134" s="153"/>
      <c r="H134" s="154"/>
      <c r="I134" s="63">
        <f>13500-2600</f>
        <v>10900</v>
      </c>
      <c r="J134" s="63">
        <f>I134</f>
        <v>10900</v>
      </c>
      <c r="K134" s="68" t="s">
        <v>135</v>
      </c>
    </row>
    <row r="135" spans="1:11" x14ac:dyDescent="0.25">
      <c r="A135" s="4"/>
      <c r="B135" s="61">
        <v>2</v>
      </c>
      <c r="C135" s="62" t="s">
        <v>21</v>
      </c>
      <c r="D135" s="153"/>
      <c r="E135" s="153"/>
      <c r="F135" s="153"/>
      <c r="G135" s="153"/>
      <c r="H135" s="154"/>
      <c r="I135" s="63"/>
      <c r="J135" s="63"/>
      <c r="K135" s="68"/>
    </row>
    <row r="136" spans="1:11" x14ac:dyDescent="0.25">
      <c r="A136" s="4"/>
      <c r="B136" s="61">
        <v>5</v>
      </c>
      <c r="C136" s="62" t="s">
        <v>19</v>
      </c>
      <c r="D136" s="61"/>
      <c r="E136" s="61"/>
      <c r="F136" s="61"/>
      <c r="G136" s="61">
        <f>E136*F136</f>
        <v>0</v>
      </c>
      <c r="H136" s="154"/>
      <c r="I136" s="63">
        <f>G136</f>
        <v>0</v>
      </c>
      <c r="J136" s="63"/>
      <c r="K136" s="68"/>
    </row>
    <row r="137" spans="1:11" x14ac:dyDescent="0.25">
      <c r="A137" s="4"/>
      <c r="B137" s="64">
        <v>10</v>
      </c>
      <c r="C137" s="62" t="s">
        <v>20</v>
      </c>
      <c r="D137" s="61"/>
      <c r="E137" s="61"/>
      <c r="F137" s="61"/>
      <c r="G137" s="61">
        <f>E137*F137</f>
        <v>0</v>
      </c>
      <c r="H137" s="66"/>
      <c r="I137" s="63">
        <f>G137</f>
        <v>0</v>
      </c>
      <c r="J137" s="63"/>
      <c r="K137" s="68"/>
    </row>
    <row r="138" spans="1:11" x14ac:dyDescent="0.25">
      <c r="A138" s="60">
        <v>10</v>
      </c>
      <c r="B138" s="169" t="s">
        <v>197</v>
      </c>
      <c r="C138" s="169"/>
      <c r="D138" s="169"/>
      <c r="E138" s="169"/>
      <c r="F138" s="169"/>
      <c r="G138" s="10" t="s">
        <v>7</v>
      </c>
      <c r="H138" s="32"/>
      <c r="I138" s="25">
        <f>SUM(I139:I145)</f>
        <v>109000</v>
      </c>
      <c r="J138" s="25">
        <f>SUM(J139:J145)</f>
        <v>109000</v>
      </c>
      <c r="K138" s="11"/>
    </row>
    <row r="139" spans="1:11" x14ac:dyDescent="0.25">
      <c r="A139" s="4"/>
      <c r="B139" s="61">
        <v>3</v>
      </c>
      <c r="C139" s="62" t="s">
        <v>141</v>
      </c>
      <c r="D139" s="153"/>
      <c r="E139" s="153"/>
      <c r="F139" s="153"/>
      <c r="G139" s="153"/>
      <c r="H139" s="154"/>
      <c r="I139" s="63">
        <v>109000</v>
      </c>
      <c r="J139" s="63">
        <f>I139</f>
        <v>109000</v>
      </c>
      <c r="K139" s="64" t="s">
        <v>198</v>
      </c>
    </row>
    <row r="140" spans="1:11" x14ac:dyDescent="0.25">
      <c r="A140" s="4"/>
      <c r="B140" s="61">
        <v>4</v>
      </c>
      <c r="C140" s="62" t="s">
        <v>17</v>
      </c>
      <c r="D140" s="153"/>
      <c r="E140" s="153"/>
      <c r="F140" s="153"/>
      <c r="G140" s="153"/>
      <c r="H140" s="154"/>
      <c r="I140" s="63"/>
      <c r="J140" s="63"/>
      <c r="K140" s="68"/>
    </row>
    <row r="141" spans="1:11" x14ac:dyDescent="0.25">
      <c r="A141" s="4"/>
      <c r="B141" s="61">
        <v>6</v>
      </c>
      <c r="C141" s="62" t="s">
        <v>246</v>
      </c>
      <c r="D141" s="153"/>
      <c r="E141" s="153"/>
      <c r="F141" s="153"/>
      <c r="G141" s="153"/>
      <c r="H141" s="154"/>
      <c r="I141" s="63"/>
      <c r="J141" s="63"/>
      <c r="K141" s="68"/>
    </row>
    <row r="142" spans="1:11" x14ac:dyDescent="0.25">
      <c r="A142" s="4"/>
      <c r="B142" s="61">
        <v>6</v>
      </c>
      <c r="C142" s="62" t="s">
        <v>18</v>
      </c>
      <c r="D142" s="153"/>
      <c r="E142" s="153"/>
      <c r="F142" s="153"/>
      <c r="G142" s="153"/>
      <c r="H142" s="154"/>
      <c r="I142" s="63"/>
      <c r="J142" s="63"/>
      <c r="K142" s="68"/>
    </row>
    <row r="143" spans="1:11" x14ac:dyDescent="0.25">
      <c r="A143" s="4"/>
      <c r="B143" s="61">
        <v>2</v>
      </c>
      <c r="C143" s="62" t="s">
        <v>21</v>
      </c>
      <c r="D143" s="153"/>
      <c r="E143" s="153"/>
      <c r="F143" s="153"/>
      <c r="G143" s="153"/>
      <c r="H143" s="154"/>
      <c r="I143" s="63"/>
      <c r="J143" s="63"/>
      <c r="K143" s="68"/>
    </row>
    <row r="144" spans="1:11" x14ac:dyDescent="0.25">
      <c r="A144" s="4"/>
      <c r="B144" s="61">
        <v>5</v>
      </c>
      <c r="C144" s="62" t="s">
        <v>19</v>
      </c>
      <c r="D144" s="61" t="s">
        <v>105</v>
      </c>
      <c r="E144" s="61"/>
      <c r="F144" s="61"/>
      <c r="G144" s="61"/>
      <c r="H144" s="154"/>
      <c r="I144" s="63">
        <f>G144</f>
        <v>0</v>
      </c>
      <c r="J144" s="63">
        <f>I144</f>
        <v>0</v>
      </c>
      <c r="K144" s="68"/>
    </row>
    <row r="145" spans="1:11" x14ac:dyDescent="0.25">
      <c r="A145" s="4"/>
      <c r="B145" s="64">
        <v>10</v>
      </c>
      <c r="C145" s="62" t="s">
        <v>20</v>
      </c>
      <c r="D145" s="61"/>
      <c r="E145" s="61"/>
      <c r="F145" s="61"/>
      <c r="G145" s="61"/>
      <c r="H145" s="66"/>
      <c r="I145" s="63"/>
      <c r="J145" s="63"/>
      <c r="K145" s="68"/>
    </row>
    <row r="146" spans="1:11" ht="32.25" customHeight="1" x14ac:dyDescent="0.25">
      <c r="A146" s="60">
        <v>11</v>
      </c>
      <c r="B146" s="169" t="s">
        <v>271</v>
      </c>
      <c r="C146" s="169"/>
      <c r="D146" s="169"/>
      <c r="E146" s="169"/>
      <c r="F146" s="169"/>
      <c r="G146" s="10" t="s">
        <v>7</v>
      </c>
      <c r="H146" s="32"/>
      <c r="I146" s="25">
        <f>SUM(I147:I153)</f>
        <v>186000</v>
      </c>
      <c r="J146" s="25">
        <f>SUM(J147:J153)</f>
        <v>186000</v>
      </c>
      <c r="K146" s="11"/>
    </row>
    <row r="147" spans="1:11" x14ac:dyDescent="0.25">
      <c r="A147" s="4"/>
      <c r="B147" s="61">
        <v>3</v>
      </c>
      <c r="C147" s="62" t="s">
        <v>141</v>
      </c>
      <c r="D147" s="153"/>
      <c r="E147" s="153"/>
      <c r="F147" s="153"/>
      <c r="G147" s="153"/>
      <c r="H147" s="154"/>
      <c r="I147" s="63">
        <v>0</v>
      </c>
      <c r="J147" s="63">
        <f>I147</f>
        <v>0</v>
      </c>
      <c r="K147" s="64"/>
    </row>
    <row r="148" spans="1:11" x14ac:dyDescent="0.25">
      <c r="A148" s="4"/>
      <c r="B148" s="61">
        <v>4</v>
      </c>
      <c r="C148" s="62" t="s">
        <v>17</v>
      </c>
      <c r="D148" s="153"/>
      <c r="E148" s="153"/>
      <c r="F148" s="153"/>
      <c r="G148" s="153"/>
      <c r="H148" s="154"/>
      <c r="I148" s="63"/>
      <c r="J148" s="63"/>
      <c r="K148" s="68"/>
    </row>
    <row r="149" spans="1:11" x14ac:dyDescent="0.25">
      <c r="A149" s="4"/>
      <c r="B149" s="61">
        <v>6</v>
      </c>
      <c r="C149" s="62" t="s">
        <v>246</v>
      </c>
      <c r="D149" s="153"/>
      <c r="E149" s="153"/>
      <c r="F149" s="153"/>
      <c r="G149" s="153"/>
      <c r="H149" s="154"/>
      <c r="I149" s="63"/>
      <c r="J149" s="63"/>
      <c r="K149" s="68"/>
    </row>
    <row r="150" spans="1:11" x14ac:dyDescent="0.25">
      <c r="A150" s="4"/>
      <c r="B150" s="61">
        <v>6</v>
      </c>
      <c r="C150" s="62" t="s">
        <v>18</v>
      </c>
      <c r="D150" s="153"/>
      <c r="E150" s="153"/>
      <c r="F150" s="153"/>
      <c r="G150" s="153"/>
      <c r="H150" s="154"/>
      <c r="I150" s="113">
        <f>1000+185000</f>
        <v>186000</v>
      </c>
      <c r="J150" s="113">
        <f>I150</f>
        <v>186000</v>
      </c>
      <c r="K150" s="64" t="s">
        <v>198</v>
      </c>
    </row>
    <row r="151" spans="1:11" x14ac:dyDescent="0.25">
      <c r="A151" s="4"/>
      <c r="B151" s="61">
        <v>2</v>
      </c>
      <c r="C151" s="62" t="s">
        <v>21</v>
      </c>
      <c r="D151" s="153"/>
      <c r="E151" s="153"/>
      <c r="F151" s="153"/>
      <c r="G151" s="153"/>
      <c r="H151" s="154"/>
      <c r="I151" s="63"/>
      <c r="J151" s="63"/>
      <c r="K151" s="68"/>
    </row>
    <row r="152" spans="1:11" x14ac:dyDescent="0.25">
      <c r="A152" s="4"/>
      <c r="B152" s="61">
        <v>5</v>
      </c>
      <c r="C152" s="62" t="s">
        <v>19</v>
      </c>
      <c r="D152" s="61" t="s">
        <v>105</v>
      </c>
      <c r="E152" s="61"/>
      <c r="F152" s="61"/>
      <c r="G152" s="61"/>
      <c r="H152" s="154"/>
      <c r="I152" s="63">
        <f>G152</f>
        <v>0</v>
      </c>
      <c r="J152" s="63">
        <f>I152</f>
        <v>0</v>
      </c>
      <c r="K152" s="68"/>
    </row>
    <row r="153" spans="1:11" x14ac:dyDescent="0.25">
      <c r="A153" s="4"/>
      <c r="B153" s="64">
        <v>10</v>
      </c>
      <c r="C153" s="62" t="s">
        <v>20</v>
      </c>
      <c r="D153" s="61"/>
      <c r="E153" s="61"/>
      <c r="F153" s="61"/>
      <c r="G153" s="61"/>
      <c r="H153" s="66"/>
      <c r="I153" s="63"/>
      <c r="J153" s="63"/>
      <c r="K153" s="68"/>
    </row>
    <row r="154" spans="1:11" s="54" customFormat="1" ht="15.75" x14ac:dyDescent="0.25">
      <c r="A154" s="53"/>
      <c r="B154" s="72"/>
      <c r="C154" s="208" t="s">
        <v>49</v>
      </c>
      <c r="D154" s="209"/>
      <c r="E154" s="209"/>
      <c r="F154" s="209"/>
      <c r="G154" s="210"/>
      <c r="H154" s="73">
        <f>SUM(H155:H161)</f>
        <v>15431341</v>
      </c>
      <c r="I154" s="74">
        <f>SUM(I155:I161)</f>
        <v>6897946</v>
      </c>
      <c r="J154" s="74">
        <f>SUM(J155:J161)</f>
        <v>6897946</v>
      </c>
      <c r="K154" s="75"/>
    </row>
    <row r="155" spans="1:11" s="54" customFormat="1" ht="15.75" x14ac:dyDescent="0.25">
      <c r="A155" s="190"/>
      <c r="B155" s="191"/>
      <c r="C155" s="184" t="s">
        <v>86</v>
      </c>
      <c r="D155" s="185"/>
      <c r="E155" s="185"/>
      <c r="F155" s="185"/>
      <c r="G155" s="186"/>
      <c r="H155" s="201">
        <f>H67+H75</f>
        <v>15431341</v>
      </c>
      <c r="I155" s="55">
        <f>I67+I75+I91+I99+I107+I115+I83+I123++I131+I139+I147</f>
        <v>667300</v>
      </c>
      <c r="J155" s="55">
        <f>J67+J75+J91+J99+J107+J115+J83+J123++J131+J139+J147</f>
        <v>667300</v>
      </c>
      <c r="K155" s="57"/>
    </row>
    <row r="156" spans="1:11" s="54" customFormat="1" ht="15.75" x14ac:dyDescent="0.25">
      <c r="A156" s="192"/>
      <c r="B156" s="193"/>
      <c r="C156" s="178" t="s">
        <v>30</v>
      </c>
      <c r="D156" s="179"/>
      <c r="E156" s="179"/>
      <c r="F156" s="179"/>
      <c r="G156" s="180"/>
      <c r="H156" s="202"/>
      <c r="I156" s="55">
        <f t="shared" ref="I156:J161" si="14">I68+I76+I92+I100+I108+I116+I84+I124++I132+I140+I148</f>
        <v>4874</v>
      </c>
      <c r="J156" s="55">
        <f t="shared" si="14"/>
        <v>4874</v>
      </c>
      <c r="K156" s="57"/>
    </row>
    <row r="157" spans="1:11" s="54" customFormat="1" ht="15.75" x14ac:dyDescent="0.25">
      <c r="A157" s="192"/>
      <c r="B157" s="193"/>
      <c r="C157" s="178" t="s">
        <v>244</v>
      </c>
      <c r="D157" s="179"/>
      <c r="E157" s="179"/>
      <c r="F157" s="179"/>
      <c r="G157" s="180"/>
      <c r="H157" s="202"/>
      <c r="I157" s="55">
        <f t="shared" si="14"/>
        <v>1000</v>
      </c>
      <c r="J157" s="55">
        <f t="shared" si="14"/>
        <v>1000</v>
      </c>
      <c r="K157" s="57"/>
    </row>
    <row r="158" spans="1:11" s="54" customFormat="1" ht="15.75" x14ac:dyDescent="0.25">
      <c r="A158" s="192"/>
      <c r="B158" s="193"/>
      <c r="C158" s="178" t="s">
        <v>31</v>
      </c>
      <c r="D158" s="179"/>
      <c r="E158" s="179"/>
      <c r="F158" s="179"/>
      <c r="G158" s="180"/>
      <c r="H158" s="202"/>
      <c r="I158" s="55">
        <f t="shared" si="14"/>
        <v>251780</v>
      </c>
      <c r="J158" s="55">
        <f t="shared" si="14"/>
        <v>251780</v>
      </c>
      <c r="K158" s="57"/>
    </row>
    <row r="159" spans="1:11" s="54" customFormat="1" ht="15.75" x14ac:dyDescent="0.25">
      <c r="A159" s="192"/>
      <c r="B159" s="193"/>
      <c r="C159" s="178" t="s">
        <v>32</v>
      </c>
      <c r="D159" s="179"/>
      <c r="E159" s="179"/>
      <c r="F159" s="179"/>
      <c r="G159" s="180"/>
      <c r="H159" s="202"/>
      <c r="I159" s="55">
        <f t="shared" si="14"/>
        <v>5956892</v>
      </c>
      <c r="J159" s="55">
        <f t="shared" si="14"/>
        <v>5956892</v>
      </c>
      <c r="K159" s="57"/>
    </row>
    <row r="160" spans="1:11" s="54" customFormat="1" ht="15.75" x14ac:dyDescent="0.25">
      <c r="A160" s="192"/>
      <c r="B160" s="193"/>
      <c r="C160" s="205" t="s">
        <v>33</v>
      </c>
      <c r="D160" s="206"/>
      <c r="E160" s="206"/>
      <c r="F160" s="206"/>
      <c r="G160" s="207"/>
      <c r="H160" s="202"/>
      <c r="I160" s="55">
        <f t="shared" si="14"/>
        <v>16100</v>
      </c>
      <c r="J160" s="55">
        <f t="shared" si="14"/>
        <v>16100</v>
      </c>
      <c r="K160" s="57"/>
    </row>
    <row r="161" spans="1:11" s="54" customFormat="1" ht="15.75" x14ac:dyDescent="0.25">
      <c r="A161" s="192"/>
      <c r="B161" s="193"/>
      <c r="C161" s="205" t="s">
        <v>77</v>
      </c>
      <c r="D161" s="206"/>
      <c r="E161" s="206"/>
      <c r="F161" s="206"/>
      <c r="G161" s="207"/>
      <c r="H161" s="202"/>
      <c r="I161" s="55">
        <f t="shared" si="14"/>
        <v>0</v>
      </c>
      <c r="J161" s="55">
        <f t="shared" si="14"/>
        <v>0</v>
      </c>
      <c r="K161" s="57"/>
    </row>
    <row r="162" spans="1:11" x14ac:dyDescent="0.25">
      <c r="A162" s="173" t="s">
        <v>12</v>
      </c>
      <c r="B162" s="173"/>
      <c r="C162" s="173"/>
      <c r="D162" s="173"/>
      <c r="E162" s="173"/>
      <c r="F162" s="173"/>
      <c r="G162" s="173"/>
      <c r="H162" s="5"/>
      <c r="I162" s="29"/>
      <c r="J162" s="29"/>
      <c r="K162" s="29"/>
    </row>
    <row r="163" spans="1:11" ht="17.25" customHeight="1" x14ac:dyDescent="0.25">
      <c r="A163" s="9">
        <v>1</v>
      </c>
      <c r="B163" s="200"/>
      <c r="C163" s="200"/>
      <c r="D163" s="200"/>
      <c r="E163" s="200"/>
      <c r="F163" s="200"/>
      <c r="G163" s="10" t="s">
        <v>7</v>
      </c>
      <c r="H163" s="11">
        <f>SUM(H164:H170)</f>
        <v>0</v>
      </c>
      <c r="I163" s="25">
        <f>SUM(I164:I170)</f>
        <v>0</v>
      </c>
      <c r="J163" s="25">
        <f>SUM(J164:J170)</f>
        <v>0</v>
      </c>
      <c r="K163" s="25"/>
    </row>
    <row r="164" spans="1:11" x14ac:dyDescent="0.25">
      <c r="A164" s="4"/>
      <c r="B164" s="61">
        <v>3</v>
      </c>
      <c r="C164" s="62" t="s">
        <v>16</v>
      </c>
      <c r="D164" s="153"/>
      <c r="E164" s="153"/>
      <c r="F164" s="153"/>
      <c r="G164" s="153"/>
      <c r="H164" s="211"/>
      <c r="I164" s="63"/>
      <c r="J164" s="63">
        <f t="shared" ref="J164:J170" si="15">I164</f>
        <v>0</v>
      </c>
      <c r="K164" s="63"/>
    </row>
    <row r="165" spans="1:11" x14ac:dyDescent="0.25">
      <c r="A165" s="4"/>
      <c r="B165" s="61">
        <v>4</v>
      </c>
      <c r="C165" s="62" t="s">
        <v>17</v>
      </c>
      <c r="D165" s="153"/>
      <c r="E165" s="153"/>
      <c r="F165" s="153"/>
      <c r="G165" s="153"/>
      <c r="H165" s="211"/>
      <c r="I165" s="63"/>
      <c r="J165" s="63">
        <f t="shared" si="15"/>
        <v>0</v>
      </c>
      <c r="K165" s="63"/>
    </row>
    <row r="166" spans="1:11" x14ac:dyDescent="0.25">
      <c r="A166" s="4"/>
      <c r="B166" s="61">
        <v>6</v>
      </c>
      <c r="C166" s="62" t="s">
        <v>246</v>
      </c>
      <c r="D166" s="153"/>
      <c r="E166" s="153"/>
      <c r="F166" s="153"/>
      <c r="G166" s="153"/>
      <c r="H166" s="211"/>
      <c r="I166" s="63"/>
      <c r="J166" s="63">
        <f t="shared" si="15"/>
        <v>0</v>
      </c>
      <c r="K166" s="63"/>
    </row>
    <row r="167" spans="1:11" x14ac:dyDescent="0.25">
      <c r="A167" s="4"/>
      <c r="B167" s="61">
        <v>6</v>
      </c>
      <c r="C167" s="62" t="s">
        <v>18</v>
      </c>
      <c r="D167" s="153"/>
      <c r="E167" s="153"/>
      <c r="F167" s="153"/>
      <c r="G167" s="153"/>
      <c r="H167" s="211"/>
      <c r="I167" s="63"/>
      <c r="J167" s="63">
        <f t="shared" si="15"/>
        <v>0</v>
      </c>
      <c r="K167" s="63"/>
    </row>
    <row r="168" spans="1:11" x14ac:dyDescent="0.25">
      <c r="A168" s="4"/>
      <c r="B168" s="61">
        <v>2</v>
      </c>
      <c r="C168" s="62" t="s">
        <v>21</v>
      </c>
      <c r="D168" s="153"/>
      <c r="E168" s="153"/>
      <c r="F168" s="153"/>
      <c r="G168" s="153"/>
      <c r="H168" s="211"/>
      <c r="I168" s="63"/>
      <c r="J168" s="63">
        <f t="shared" si="15"/>
        <v>0</v>
      </c>
      <c r="K168" s="63"/>
    </row>
    <row r="169" spans="1:11" x14ac:dyDescent="0.25">
      <c r="A169" s="4"/>
      <c r="B169" s="61">
        <v>5</v>
      </c>
      <c r="C169" s="62" t="s">
        <v>19</v>
      </c>
      <c r="D169" s="61" t="s">
        <v>138</v>
      </c>
      <c r="E169" s="61">
        <v>1</v>
      </c>
      <c r="F169" s="71"/>
      <c r="G169" s="71">
        <v>80500</v>
      </c>
      <c r="H169" s="211"/>
      <c r="I169" s="63"/>
      <c r="J169" s="63">
        <f>I169</f>
        <v>0</v>
      </c>
      <c r="K169" s="63"/>
    </row>
    <row r="170" spans="1:11" x14ac:dyDescent="0.25">
      <c r="A170" s="4"/>
      <c r="B170" s="64">
        <v>10</v>
      </c>
      <c r="C170" s="62" t="s">
        <v>20</v>
      </c>
      <c r="D170" s="61"/>
      <c r="E170" s="61"/>
      <c r="F170" s="61"/>
      <c r="G170" s="61">
        <f>E170*F170</f>
        <v>0</v>
      </c>
      <c r="H170" s="211"/>
      <c r="I170" s="63">
        <f>G170</f>
        <v>0</v>
      </c>
      <c r="J170" s="63">
        <f t="shared" si="15"/>
        <v>0</v>
      </c>
      <c r="K170" s="63"/>
    </row>
    <row r="171" spans="1:11" s="54" customFormat="1" ht="15.75" x14ac:dyDescent="0.25">
      <c r="A171" s="53"/>
      <c r="B171" s="72"/>
      <c r="C171" s="187" t="s">
        <v>50</v>
      </c>
      <c r="D171" s="188"/>
      <c r="E171" s="188"/>
      <c r="F171" s="188"/>
      <c r="G171" s="189"/>
      <c r="H171" s="72">
        <f>SUM(H172:H178)</f>
        <v>0</v>
      </c>
      <c r="I171" s="74">
        <f>SUM(I172:I178)</f>
        <v>0</v>
      </c>
      <c r="J171" s="74">
        <f>SUM(J172:J178)</f>
        <v>0</v>
      </c>
      <c r="K171" s="75"/>
    </row>
    <row r="172" spans="1:11" s="54" customFormat="1" ht="15.75" x14ac:dyDescent="0.25">
      <c r="A172" s="190"/>
      <c r="B172" s="191"/>
      <c r="C172" s="184" t="s">
        <v>87</v>
      </c>
      <c r="D172" s="185"/>
      <c r="E172" s="185"/>
      <c r="F172" s="185"/>
      <c r="G172" s="186"/>
      <c r="H172" s="203"/>
      <c r="I172" s="57">
        <f>I164</f>
        <v>0</v>
      </c>
      <c r="J172" s="57">
        <f>J164</f>
        <v>0</v>
      </c>
      <c r="K172" s="57"/>
    </row>
    <row r="173" spans="1:11" s="54" customFormat="1" ht="15.75" x14ac:dyDescent="0.25">
      <c r="A173" s="192"/>
      <c r="B173" s="193"/>
      <c r="C173" s="178" t="s">
        <v>34</v>
      </c>
      <c r="D173" s="179"/>
      <c r="E173" s="179"/>
      <c r="F173" s="179"/>
      <c r="G173" s="180"/>
      <c r="H173" s="204"/>
      <c r="I173" s="57">
        <f t="shared" ref="I173:J178" si="16">I165</f>
        <v>0</v>
      </c>
      <c r="J173" s="57">
        <f t="shared" si="16"/>
        <v>0</v>
      </c>
      <c r="K173" s="57"/>
    </row>
    <row r="174" spans="1:11" s="54" customFormat="1" ht="15.75" x14ac:dyDescent="0.25">
      <c r="A174" s="192"/>
      <c r="B174" s="193"/>
      <c r="C174" s="178" t="s">
        <v>242</v>
      </c>
      <c r="D174" s="179"/>
      <c r="E174" s="179"/>
      <c r="F174" s="179"/>
      <c r="G174" s="180"/>
      <c r="H174" s="204"/>
      <c r="I174" s="57">
        <f t="shared" si="16"/>
        <v>0</v>
      </c>
      <c r="J174" s="57">
        <f t="shared" si="16"/>
        <v>0</v>
      </c>
      <c r="K174" s="57"/>
    </row>
    <row r="175" spans="1:11" s="54" customFormat="1" ht="15.75" x14ac:dyDescent="0.25">
      <c r="A175" s="192"/>
      <c r="B175" s="193"/>
      <c r="C175" s="178" t="s">
        <v>35</v>
      </c>
      <c r="D175" s="179"/>
      <c r="E175" s="179"/>
      <c r="F175" s="179"/>
      <c r="G175" s="180"/>
      <c r="H175" s="204"/>
      <c r="I175" s="57">
        <f t="shared" si="16"/>
        <v>0</v>
      </c>
      <c r="J175" s="57">
        <f t="shared" si="16"/>
        <v>0</v>
      </c>
      <c r="K175" s="57"/>
    </row>
    <row r="176" spans="1:11" s="54" customFormat="1" ht="15.75" x14ac:dyDescent="0.25">
      <c r="A176" s="192"/>
      <c r="B176" s="193"/>
      <c r="C176" s="178" t="s">
        <v>36</v>
      </c>
      <c r="D176" s="179"/>
      <c r="E176" s="179"/>
      <c r="F176" s="179"/>
      <c r="G176" s="180"/>
      <c r="H176" s="204"/>
      <c r="I176" s="57">
        <f t="shared" si="16"/>
        <v>0</v>
      </c>
      <c r="J176" s="57">
        <f t="shared" si="16"/>
        <v>0</v>
      </c>
      <c r="K176" s="57"/>
    </row>
    <row r="177" spans="1:12" s="54" customFormat="1" ht="15.75" x14ac:dyDescent="0.25">
      <c r="A177" s="192"/>
      <c r="B177" s="193"/>
      <c r="C177" s="205" t="s">
        <v>33</v>
      </c>
      <c r="D177" s="206"/>
      <c r="E177" s="206"/>
      <c r="F177" s="206"/>
      <c r="G177" s="207"/>
      <c r="H177" s="204"/>
      <c r="I177" s="57">
        <f t="shared" si="16"/>
        <v>0</v>
      </c>
      <c r="J177" s="57">
        <f t="shared" si="16"/>
        <v>0</v>
      </c>
      <c r="K177" s="57"/>
    </row>
    <row r="178" spans="1:12" s="54" customFormat="1" ht="15.75" x14ac:dyDescent="0.25">
      <c r="A178" s="194"/>
      <c r="B178" s="195"/>
      <c r="C178" s="205" t="s">
        <v>77</v>
      </c>
      <c r="D178" s="206"/>
      <c r="E178" s="206"/>
      <c r="F178" s="206"/>
      <c r="G178" s="207"/>
      <c r="H178" s="204"/>
      <c r="I178" s="57">
        <f t="shared" si="16"/>
        <v>0</v>
      </c>
      <c r="J178" s="57">
        <f t="shared" si="16"/>
        <v>0</v>
      </c>
      <c r="K178" s="57"/>
    </row>
    <row r="179" spans="1:12" ht="15.75" thickBot="1" x14ac:dyDescent="0.3">
      <c r="A179" s="198" t="s">
        <v>8</v>
      </c>
      <c r="B179" s="199"/>
      <c r="C179" s="199"/>
      <c r="D179" s="199"/>
      <c r="E179" s="199"/>
      <c r="F179" s="199"/>
      <c r="G179" s="199"/>
      <c r="H179" s="76"/>
      <c r="I179" s="77"/>
      <c r="J179" s="77"/>
      <c r="K179" s="77"/>
    </row>
    <row r="180" spans="1:12" ht="34.5" customHeight="1" x14ac:dyDescent="0.25">
      <c r="A180" s="60">
        <v>1</v>
      </c>
      <c r="B180" s="272" t="s">
        <v>157</v>
      </c>
      <c r="C180" s="272"/>
      <c r="D180" s="272"/>
      <c r="E180" s="272"/>
      <c r="F180" s="272"/>
      <c r="G180" s="121" t="s">
        <v>7</v>
      </c>
      <c r="H180" s="133">
        <f>SUM(H181:H187)</f>
        <v>0</v>
      </c>
      <c r="I180" s="122">
        <f>SUM(I181:I187)</f>
        <v>260030</v>
      </c>
      <c r="J180" s="122">
        <f>SUM(J181:J187)</f>
        <v>260030</v>
      </c>
      <c r="K180" s="122"/>
    </row>
    <row r="181" spans="1:12" ht="15" customHeight="1" x14ac:dyDescent="0.25">
      <c r="A181" s="4"/>
      <c r="B181" s="61">
        <v>3</v>
      </c>
      <c r="C181" s="62" t="s">
        <v>16</v>
      </c>
      <c r="D181" s="153"/>
      <c r="E181" s="153"/>
      <c r="F181" s="153"/>
      <c r="G181" s="153"/>
      <c r="H181" s="211"/>
      <c r="I181" s="63">
        <f>256000+4030</f>
        <v>260030</v>
      </c>
      <c r="J181" s="63">
        <f>I181</f>
        <v>260030</v>
      </c>
      <c r="K181" s="63" t="s">
        <v>154</v>
      </c>
    </row>
    <row r="182" spans="1:12" x14ac:dyDescent="0.25">
      <c r="A182" s="4"/>
      <c r="B182" s="61">
        <v>4</v>
      </c>
      <c r="C182" s="62" t="s">
        <v>17</v>
      </c>
      <c r="D182" s="153"/>
      <c r="E182" s="153"/>
      <c r="F182" s="153"/>
      <c r="G182" s="153"/>
      <c r="H182" s="211"/>
      <c r="I182" s="63"/>
      <c r="J182" s="63"/>
      <c r="K182" s="63"/>
    </row>
    <row r="183" spans="1:12" x14ac:dyDescent="0.25">
      <c r="A183" s="4"/>
      <c r="B183" s="61">
        <v>6</v>
      </c>
      <c r="C183" s="62" t="s">
        <v>246</v>
      </c>
      <c r="D183" s="153"/>
      <c r="E183" s="153"/>
      <c r="F183" s="153"/>
      <c r="G183" s="153"/>
      <c r="H183" s="211"/>
      <c r="I183" s="63"/>
      <c r="J183" s="63"/>
      <c r="K183" s="63"/>
    </row>
    <row r="184" spans="1:12" x14ac:dyDescent="0.25">
      <c r="A184" s="4"/>
      <c r="B184" s="61">
        <v>6</v>
      </c>
      <c r="C184" s="62" t="s">
        <v>18</v>
      </c>
      <c r="D184" s="153"/>
      <c r="E184" s="153"/>
      <c r="F184" s="153"/>
      <c r="G184" s="153"/>
      <c r="H184" s="211"/>
      <c r="I184" s="63"/>
      <c r="J184" s="63"/>
      <c r="K184" s="63"/>
    </row>
    <row r="185" spans="1:12" x14ac:dyDescent="0.25">
      <c r="A185" s="4"/>
      <c r="B185" s="61">
        <v>2</v>
      </c>
      <c r="C185" s="62" t="s">
        <v>21</v>
      </c>
      <c r="D185" s="153"/>
      <c r="E185" s="153"/>
      <c r="F185" s="153"/>
      <c r="G185" s="153"/>
      <c r="H185" s="211"/>
      <c r="I185" s="63"/>
      <c r="J185" s="63"/>
      <c r="K185" s="63"/>
    </row>
    <row r="186" spans="1:12" x14ac:dyDescent="0.25">
      <c r="A186" s="4"/>
      <c r="B186" s="61">
        <v>5</v>
      </c>
      <c r="C186" s="62" t="s">
        <v>19</v>
      </c>
      <c r="D186" s="61"/>
      <c r="E186" s="61"/>
      <c r="F186" s="61"/>
      <c r="G186" s="61">
        <f>E186*F186</f>
        <v>0</v>
      </c>
      <c r="H186" s="211"/>
      <c r="I186" s="63">
        <f>G186</f>
        <v>0</v>
      </c>
      <c r="J186" s="63"/>
      <c r="K186" s="63"/>
    </row>
    <row r="187" spans="1:12" x14ac:dyDescent="0.25">
      <c r="A187" s="4"/>
      <c r="B187" s="64">
        <v>10</v>
      </c>
      <c r="C187" s="62" t="s">
        <v>20</v>
      </c>
      <c r="D187" s="61"/>
      <c r="E187" s="61"/>
      <c r="F187" s="61"/>
      <c r="G187" s="61">
        <f>E187*F187</f>
        <v>0</v>
      </c>
      <c r="H187" s="211"/>
      <c r="I187" s="63">
        <f>G187</f>
        <v>0</v>
      </c>
      <c r="J187" s="63"/>
      <c r="K187" s="63"/>
    </row>
    <row r="188" spans="1:12" x14ac:dyDescent="0.25">
      <c r="A188" s="60">
        <v>2</v>
      </c>
      <c r="B188" s="177" t="s">
        <v>129</v>
      </c>
      <c r="C188" s="177"/>
      <c r="D188" s="177"/>
      <c r="E188" s="177"/>
      <c r="F188" s="177"/>
      <c r="G188" s="10" t="s">
        <v>7</v>
      </c>
      <c r="H188" s="32">
        <f>H189</f>
        <v>8358506</v>
      </c>
      <c r="I188" s="25">
        <f>SUM(I189:I195)</f>
        <v>1222860</v>
      </c>
      <c r="J188" s="25">
        <f>SUM(J189:J195)</f>
        <v>1222860</v>
      </c>
      <c r="K188" s="25"/>
    </row>
    <row r="189" spans="1:12" x14ac:dyDescent="0.25">
      <c r="A189" s="4"/>
      <c r="B189" s="78">
        <v>3</v>
      </c>
      <c r="C189" s="79" t="s">
        <v>16</v>
      </c>
      <c r="D189" s="196"/>
      <c r="E189" s="196"/>
      <c r="F189" s="196"/>
      <c r="G189" s="196"/>
      <c r="H189" s="197">
        <v>8358506</v>
      </c>
      <c r="I189" s="80"/>
      <c r="J189" s="80"/>
      <c r="K189" s="80"/>
    </row>
    <row r="190" spans="1:12" x14ac:dyDescent="0.25">
      <c r="A190" s="4"/>
      <c r="B190" s="78">
        <v>4</v>
      </c>
      <c r="C190" s="79" t="s">
        <v>17</v>
      </c>
      <c r="D190" s="196"/>
      <c r="E190" s="196"/>
      <c r="F190" s="196"/>
      <c r="G190" s="196"/>
      <c r="H190" s="197"/>
      <c r="I190" s="80"/>
      <c r="J190" s="80">
        <f>I190</f>
        <v>0</v>
      </c>
      <c r="K190" s="80"/>
    </row>
    <row r="191" spans="1:12" x14ac:dyDescent="0.25">
      <c r="A191" s="4"/>
      <c r="B191" s="78">
        <v>6</v>
      </c>
      <c r="C191" s="79" t="s">
        <v>246</v>
      </c>
      <c r="D191" s="196"/>
      <c r="E191" s="196"/>
      <c r="F191" s="196"/>
      <c r="G191" s="196"/>
      <c r="H191" s="197"/>
      <c r="I191" s="80">
        <v>1000</v>
      </c>
      <c r="J191" s="80">
        <f>I191</f>
        <v>1000</v>
      </c>
      <c r="K191" s="308" t="s">
        <v>135</v>
      </c>
    </row>
    <row r="192" spans="1:12" x14ac:dyDescent="0.25">
      <c r="A192" s="4"/>
      <c r="B192" s="78">
        <v>6</v>
      </c>
      <c r="C192" s="79" t="s">
        <v>18</v>
      </c>
      <c r="D192" s="196"/>
      <c r="E192" s="196"/>
      <c r="F192" s="196"/>
      <c r="G192" s="196"/>
      <c r="H192" s="197">
        <v>4438975</v>
      </c>
      <c r="I192" s="80">
        <v>21860</v>
      </c>
      <c r="J192" s="80">
        <f>I192</f>
        <v>21860</v>
      </c>
      <c r="K192" s="309"/>
      <c r="L192" s="110"/>
    </row>
    <row r="193" spans="1:12" x14ac:dyDescent="0.25">
      <c r="A193" s="4"/>
      <c r="B193" s="78">
        <v>2</v>
      </c>
      <c r="C193" s="79" t="s">
        <v>21</v>
      </c>
      <c r="D193" s="196"/>
      <c r="E193" s="196"/>
      <c r="F193" s="196"/>
      <c r="G193" s="196"/>
      <c r="H193" s="197"/>
      <c r="I193" s="151">
        <f>1500000-219000-81000</f>
        <v>1200000</v>
      </c>
      <c r="J193" s="151">
        <f t="shared" ref="J193:J194" si="17">I193</f>
        <v>1200000</v>
      </c>
      <c r="K193" s="310"/>
      <c r="L193" s="110"/>
    </row>
    <row r="194" spans="1:12" x14ac:dyDescent="0.25">
      <c r="A194" s="4"/>
      <c r="B194" s="78">
        <v>5</v>
      </c>
      <c r="C194" s="79" t="s">
        <v>19</v>
      </c>
      <c r="D194" s="78"/>
      <c r="E194" s="78"/>
      <c r="F194" s="78"/>
      <c r="G194" s="78">
        <f>E194*F194</f>
        <v>0</v>
      </c>
      <c r="H194" s="197"/>
      <c r="I194" s="80">
        <f>G194</f>
        <v>0</v>
      </c>
      <c r="J194" s="80">
        <f t="shared" si="17"/>
        <v>0</v>
      </c>
      <c r="K194" s="80"/>
      <c r="L194" s="110"/>
    </row>
    <row r="195" spans="1:12" x14ac:dyDescent="0.25">
      <c r="A195" s="4"/>
      <c r="B195" s="81">
        <v>10</v>
      </c>
      <c r="C195" s="79" t="s">
        <v>20</v>
      </c>
      <c r="D195" s="78"/>
      <c r="E195" s="78"/>
      <c r="F195" s="78"/>
      <c r="G195" s="78">
        <f>E195*F195</f>
        <v>0</v>
      </c>
      <c r="H195" s="82"/>
      <c r="I195" s="80">
        <f>G195</f>
        <v>0</v>
      </c>
      <c r="J195" s="80"/>
      <c r="K195" s="80"/>
    </row>
    <row r="196" spans="1:12" x14ac:dyDescent="0.25">
      <c r="A196" s="60">
        <v>3</v>
      </c>
      <c r="B196" s="169" t="s">
        <v>158</v>
      </c>
      <c r="C196" s="169"/>
      <c r="D196" s="169"/>
      <c r="E196" s="169"/>
      <c r="F196" s="169"/>
      <c r="G196" s="10" t="s">
        <v>7</v>
      </c>
      <c r="H196" s="32"/>
      <c r="I196" s="25">
        <f>SUM(I197:I203)</f>
        <v>15730</v>
      </c>
      <c r="J196" s="25">
        <f>SUM(J197:J203)</f>
        <v>15730</v>
      </c>
      <c r="K196" s="11"/>
    </row>
    <row r="197" spans="1:12" ht="30" x14ac:dyDescent="0.25">
      <c r="A197" s="4"/>
      <c r="B197" s="61">
        <v>3</v>
      </c>
      <c r="C197" s="62" t="s">
        <v>125</v>
      </c>
      <c r="D197" s="153"/>
      <c r="E197" s="153"/>
      <c r="F197" s="153"/>
      <c r="G197" s="153"/>
      <c r="H197" s="154"/>
      <c r="I197" s="63">
        <v>15730</v>
      </c>
      <c r="J197" s="63">
        <f>I197</f>
        <v>15730</v>
      </c>
      <c r="K197" s="67" t="s">
        <v>122</v>
      </c>
    </row>
    <row r="198" spans="1:12" x14ac:dyDescent="0.25">
      <c r="A198" s="4"/>
      <c r="B198" s="61">
        <v>4</v>
      </c>
      <c r="C198" s="62" t="s">
        <v>17</v>
      </c>
      <c r="D198" s="153"/>
      <c r="E198" s="153"/>
      <c r="F198" s="153"/>
      <c r="G198" s="153"/>
      <c r="H198" s="154"/>
      <c r="I198" s="63"/>
      <c r="J198" s="63"/>
      <c r="K198" s="68"/>
    </row>
    <row r="199" spans="1:12" x14ac:dyDescent="0.25">
      <c r="A199" s="4"/>
      <c r="B199" s="61">
        <v>6</v>
      </c>
      <c r="C199" s="62" t="s">
        <v>246</v>
      </c>
      <c r="D199" s="153"/>
      <c r="E199" s="153"/>
      <c r="F199" s="153"/>
      <c r="G199" s="153"/>
      <c r="H199" s="154"/>
      <c r="I199" s="63"/>
      <c r="J199" s="63"/>
      <c r="K199" s="68"/>
    </row>
    <row r="200" spans="1:12" x14ac:dyDescent="0.25">
      <c r="A200" s="4"/>
      <c r="B200" s="61">
        <v>6</v>
      </c>
      <c r="C200" s="62" t="s">
        <v>18</v>
      </c>
      <c r="D200" s="153"/>
      <c r="E200" s="153"/>
      <c r="F200" s="153"/>
      <c r="G200" s="153"/>
      <c r="H200" s="154"/>
      <c r="I200" s="63"/>
      <c r="J200" s="63"/>
      <c r="K200" s="68"/>
    </row>
    <row r="201" spans="1:12" x14ac:dyDescent="0.25">
      <c r="A201" s="4"/>
      <c r="B201" s="61">
        <v>2</v>
      </c>
      <c r="C201" s="62" t="s">
        <v>21</v>
      </c>
      <c r="D201" s="153"/>
      <c r="E201" s="153"/>
      <c r="F201" s="153"/>
      <c r="G201" s="153"/>
      <c r="H201" s="154"/>
      <c r="I201" s="63"/>
      <c r="J201" s="63"/>
      <c r="K201" s="68"/>
    </row>
    <row r="202" spans="1:12" x14ac:dyDescent="0.25">
      <c r="A202" s="4"/>
      <c r="B202" s="61">
        <v>5</v>
      </c>
      <c r="C202" s="62" t="s">
        <v>19</v>
      </c>
      <c r="D202" s="61"/>
      <c r="E202" s="61"/>
      <c r="F202" s="61"/>
      <c r="G202" s="61">
        <f>E202*F202</f>
        <v>0</v>
      </c>
      <c r="H202" s="154"/>
      <c r="I202" s="63">
        <f>G202</f>
        <v>0</v>
      </c>
      <c r="J202" s="63"/>
      <c r="K202" s="68"/>
    </row>
    <row r="203" spans="1:12" x14ac:dyDescent="0.25">
      <c r="A203" s="4"/>
      <c r="B203" s="64">
        <v>10</v>
      </c>
      <c r="C203" s="62" t="s">
        <v>20</v>
      </c>
      <c r="D203" s="61"/>
      <c r="E203" s="61"/>
      <c r="F203" s="61"/>
      <c r="G203" s="61">
        <f>E203*F203</f>
        <v>0</v>
      </c>
      <c r="H203" s="66"/>
      <c r="I203" s="63">
        <f>G203</f>
        <v>0</v>
      </c>
      <c r="J203" s="63"/>
      <c r="K203" s="68"/>
    </row>
    <row r="204" spans="1:12" x14ac:dyDescent="0.25">
      <c r="A204" s="60">
        <v>4</v>
      </c>
      <c r="B204" s="169" t="s">
        <v>155</v>
      </c>
      <c r="C204" s="169"/>
      <c r="D204" s="169"/>
      <c r="E204" s="169"/>
      <c r="F204" s="169"/>
      <c r="G204" s="10" t="s">
        <v>7</v>
      </c>
      <c r="H204" s="32"/>
      <c r="I204" s="25">
        <f>SUM(I205:I211)</f>
        <v>116000</v>
      </c>
      <c r="J204" s="25">
        <f>SUM(J205:J211)</f>
        <v>116000</v>
      </c>
      <c r="K204" s="11"/>
    </row>
    <row r="205" spans="1:12" ht="30" x14ac:dyDescent="0.25">
      <c r="A205" s="4"/>
      <c r="B205" s="61">
        <v>3</v>
      </c>
      <c r="C205" s="62" t="s">
        <v>142</v>
      </c>
      <c r="D205" s="153"/>
      <c r="E205" s="153"/>
      <c r="F205" s="153"/>
      <c r="G205" s="153"/>
      <c r="H205" s="154"/>
      <c r="I205" s="63">
        <v>114000</v>
      </c>
      <c r="J205" s="63">
        <f>I205</f>
        <v>114000</v>
      </c>
      <c r="K205" s="67" t="s">
        <v>122</v>
      </c>
    </row>
    <row r="206" spans="1:12" x14ac:dyDescent="0.25">
      <c r="A206" s="4"/>
      <c r="B206" s="61">
        <v>4</v>
      </c>
      <c r="C206" s="62" t="s">
        <v>17</v>
      </c>
      <c r="D206" s="153"/>
      <c r="E206" s="153"/>
      <c r="F206" s="153"/>
      <c r="G206" s="153"/>
      <c r="H206" s="154"/>
      <c r="I206" s="63">
        <v>1000</v>
      </c>
      <c r="J206" s="63">
        <f>I206</f>
        <v>1000</v>
      </c>
      <c r="K206" s="311" t="s">
        <v>198</v>
      </c>
    </row>
    <row r="207" spans="1:12" x14ac:dyDescent="0.25">
      <c r="A207" s="4"/>
      <c r="B207" s="61">
        <v>6</v>
      </c>
      <c r="C207" s="62" t="s">
        <v>246</v>
      </c>
      <c r="D207" s="153"/>
      <c r="E207" s="153"/>
      <c r="F207" s="153"/>
      <c r="G207" s="153"/>
      <c r="H207" s="154"/>
      <c r="I207" s="63">
        <v>1000</v>
      </c>
      <c r="J207" s="63">
        <f>I207</f>
        <v>1000</v>
      </c>
      <c r="K207" s="312"/>
    </row>
    <row r="208" spans="1:12" x14ac:dyDescent="0.25">
      <c r="A208" s="4"/>
      <c r="B208" s="61">
        <v>6</v>
      </c>
      <c r="C208" s="62" t="s">
        <v>18</v>
      </c>
      <c r="D208" s="153"/>
      <c r="E208" s="153"/>
      <c r="F208" s="153"/>
      <c r="G208" s="153"/>
      <c r="H208" s="154"/>
      <c r="I208" s="63"/>
      <c r="J208" s="63"/>
      <c r="K208" s="68"/>
    </row>
    <row r="209" spans="1:11" x14ac:dyDescent="0.25">
      <c r="A209" s="4"/>
      <c r="B209" s="61">
        <v>2</v>
      </c>
      <c r="C209" s="62" t="s">
        <v>21</v>
      </c>
      <c r="D209" s="153"/>
      <c r="E209" s="153"/>
      <c r="F209" s="153"/>
      <c r="G209" s="153"/>
      <c r="H209" s="154"/>
      <c r="I209" s="63"/>
      <c r="J209" s="63"/>
      <c r="K209" s="68"/>
    </row>
    <row r="210" spans="1:11" x14ac:dyDescent="0.25">
      <c r="A210" s="4"/>
      <c r="B210" s="61">
        <v>5</v>
      </c>
      <c r="C210" s="62" t="s">
        <v>19</v>
      </c>
      <c r="D210" s="61"/>
      <c r="E210" s="61"/>
      <c r="F210" s="61"/>
      <c r="G210" s="61">
        <f>E210*F210</f>
        <v>0</v>
      </c>
      <c r="H210" s="154"/>
      <c r="I210" s="63">
        <f>G210</f>
        <v>0</v>
      </c>
      <c r="J210" s="63"/>
      <c r="K210" s="68"/>
    </row>
    <row r="211" spans="1:11" x14ac:dyDescent="0.25">
      <c r="A211" s="4"/>
      <c r="B211" s="64">
        <v>10</v>
      </c>
      <c r="C211" s="62" t="s">
        <v>20</v>
      </c>
      <c r="D211" s="61"/>
      <c r="E211" s="61"/>
      <c r="F211" s="61"/>
      <c r="G211" s="61">
        <f>E211*F211</f>
        <v>0</v>
      </c>
      <c r="H211" s="66"/>
      <c r="I211" s="63">
        <f>G211</f>
        <v>0</v>
      </c>
      <c r="J211" s="63"/>
      <c r="K211" s="68"/>
    </row>
    <row r="212" spans="1:11" x14ac:dyDescent="0.25">
      <c r="A212" s="60">
        <v>5</v>
      </c>
      <c r="B212" s="169" t="s">
        <v>260</v>
      </c>
      <c r="C212" s="169"/>
      <c r="D212" s="169"/>
      <c r="E212" s="169"/>
      <c r="F212" s="169"/>
      <c r="G212" s="10" t="s">
        <v>7</v>
      </c>
      <c r="H212" s="32"/>
      <c r="I212" s="25">
        <f>SUM(I213:I219)</f>
        <v>786700</v>
      </c>
      <c r="J212" s="25">
        <f>SUM(J213:J219)</f>
        <v>786700</v>
      </c>
      <c r="K212" s="11"/>
    </row>
    <row r="213" spans="1:11" x14ac:dyDescent="0.25">
      <c r="A213" s="4"/>
      <c r="B213" s="61">
        <v>3</v>
      </c>
      <c r="C213" s="62" t="s">
        <v>143</v>
      </c>
      <c r="D213" s="153"/>
      <c r="E213" s="153"/>
      <c r="F213" s="153"/>
      <c r="G213" s="153"/>
      <c r="H213" s="154"/>
      <c r="I213" s="63"/>
      <c r="J213" s="63"/>
      <c r="K213" s="67"/>
    </row>
    <row r="214" spans="1:11" x14ac:dyDescent="0.25">
      <c r="A214" s="4"/>
      <c r="B214" s="61">
        <v>4</v>
      </c>
      <c r="C214" s="62" t="s">
        <v>17</v>
      </c>
      <c r="D214" s="153"/>
      <c r="E214" s="153"/>
      <c r="F214" s="153"/>
      <c r="G214" s="153"/>
      <c r="H214" s="154"/>
      <c r="I214" s="63">
        <v>786700</v>
      </c>
      <c r="J214" s="63">
        <f>I214</f>
        <v>786700</v>
      </c>
      <c r="K214" s="68" t="s">
        <v>198</v>
      </c>
    </row>
    <row r="215" spans="1:11" x14ac:dyDescent="0.25">
      <c r="A215" s="4"/>
      <c r="B215" s="61">
        <v>6</v>
      </c>
      <c r="C215" s="62" t="s">
        <v>246</v>
      </c>
      <c r="D215" s="153"/>
      <c r="E215" s="153"/>
      <c r="F215" s="153"/>
      <c r="G215" s="153"/>
      <c r="H215" s="154"/>
      <c r="I215" s="63"/>
      <c r="J215" s="63"/>
      <c r="K215" s="68"/>
    </row>
    <row r="216" spans="1:11" x14ac:dyDescent="0.25">
      <c r="A216" s="4"/>
      <c r="B216" s="61">
        <v>6</v>
      </c>
      <c r="C216" s="62" t="s">
        <v>18</v>
      </c>
      <c r="D216" s="153"/>
      <c r="E216" s="153"/>
      <c r="F216" s="153"/>
      <c r="G216" s="153"/>
      <c r="H216" s="154"/>
      <c r="I216" s="63"/>
      <c r="J216" s="63"/>
      <c r="K216" s="68"/>
    </row>
    <row r="217" spans="1:11" x14ac:dyDescent="0.25">
      <c r="A217" s="4"/>
      <c r="B217" s="61">
        <v>2</v>
      </c>
      <c r="C217" s="62" t="s">
        <v>21</v>
      </c>
      <c r="D217" s="153"/>
      <c r="E217" s="153"/>
      <c r="F217" s="153"/>
      <c r="G217" s="153"/>
      <c r="H217" s="154"/>
      <c r="I217" s="63"/>
      <c r="J217" s="63"/>
      <c r="K217" s="68"/>
    </row>
    <row r="218" spans="1:11" x14ac:dyDescent="0.25">
      <c r="A218" s="4"/>
      <c r="B218" s="61">
        <v>5</v>
      </c>
      <c r="C218" s="62" t="s">
        <v>19</v>
      </c>
      <c r="D218" s="61"/>
      <c r="E218" s="61"/>
      <c r="F218" s="61"/>
      <c r="G218" s="61">
        <f>E218*F218</f>
        <v>0</v>
      </c>
      <c r="H218" s="154"/>
      <c r="I218" s="63">
        <f>G218</f>
        <v>0</v>
      </c>
      <c r="J218" s="63"/>
      <c r="K218" s="68"/>
    </row>
    <row r="219" spans="1:11" x14ac:dyDescent="0.25">
      <c r="A219" s="4"/>
      <c r="B219" s="64">
        <v>10</v>
      </c>
      <c r="C219" s="62" t="s">
        <v>20</v>
      </c>
      <c r="D219" s="61"/>
      <c r="E219" s="61"/>
      <c r="F219" s="61"/>
      <c r="G219" s="61">
        <f>E219*F219</f>
        <v>0</v>
      </c>
      <c r="H219" s="66"/>
      <c r="I219" s="63">
        <f>G219</f>
        <v>0</v>
      </c>
      <c r="J219" s="63"/>
      <c r="K219" s="68"/>
    </row>
    <row r="220" spans="1:11" ht="33" customHeight="1" x14ac:dyDescent="0.25">
      <c r="A220" s="60">
        <v>6</v>
      </c>
      <c r="B220" s="169" t="s">
        <v>147</v>
      </c>
      <c r="C220" s="169"/>
      <c r="D220" s="169"/>
      <c r="E220" s="169"/>
      <c r="F220" s="169"/>
      <c r="G220" s="10" t="s">
        <v>7</v>
      </c>
      <c r="H220" s="32"/>
      <c r="I220" s="25">
        <f>SUM(I221:I227)</f>
        <v>265000</v>
      </c>
      <c r="J220" s="25">
        <f>SUM(J221:J227)</f>
        <v>265000</v>
      </c>
      <c r="K220" s="11"/>
    </row>
    <row r="221" spans="1:11" ht="30" x14ac:dyDescent="0.25">
      <c r="A221" s="4"/>
      <c r="B221" s="61">
        <v>3</v>
      </c>
      <c r="C221" s="62" t="s">
        <v>125</v>
      </c>
      <c r="D221" s="153"/>
      <c r="E221" s="153"/>
      <c r="F221" s="153"/>
      <c r="G221" s="153"/>
      <c r="H221" s="154"/>
      <c r="I221" s="63">
        <v>265000</v>
      </c>
      <c r="J221" s="63">
        <f>I221</f>
        <v>265000</v>
      </c>
      <c r="K221" s="67" t="s">
        <v>122</v>
      </c>
    </row>
    <row r="222" spans="1:11" x14ac:dyDescent="0.25">
      <c r="A222" s="4"/>
      <c r="B222" s="61">
        <v>4</v>
      </c>
      <c r="C222" s="62" t="s">
        <v>17</v>
      </c>
      <c r="D222" s="153"/>
      <c r="E222" s="153"/>
      <c r="F222" s="153"/>
      <c r="G222" s="153"/>
      <c r="H222" s="154"/>
      <c r="I222" s="63"/>
      <c r="J222" s="63"/>
      <c r="K222" s="68"/>
    </row>
    <row r="223" spans="1:11" x14ac:dyDescent="0.25">
      <c r="A223" s="4"/>
      <c r="B223" s="61">
        <v>6</v>
      </c>
      <c r="C223" s="62" t="s">
        <v>246</v>
      </c>
      <c r="D223" s="153"/>
      <c r="E223" s="153"/>
      <c r="F223" s="153"/>
      <c r="G223" s="153"/>
      <c r="H223" s="154"/>
      <c r="I223" s="63"/>
      <c r="J223" s="63"/>
      <c r="K223" s="68"/>
    </row>
    <row r="224" spans="1:11" x14ac:dyDescent="0.25">
      <c r="A224" s="4"/>
      <c r="B224" s="61">
        <v>6</v>
      </c>
      <c r="C224" s="62" t="s">
        <v>18</v>
      </c>
      <c r="D224" s="153"/>
      <c r="E224" s="153"/>
      <c r="F224" s="153"/>
      <c r="G224" s="153"/>
      <c r="H224" s="154"/>
      <c r="I224" s="63"/>
      <c r="J224" s="63"/>
      <c r="K224" s="68"/>
    </row>
    <row r="225" spans="1:11" x14ac:dyDescent="0.25">
      <c r="A225" s="4"/>
      <c r="B225" s="61">
        <v>2</v>
      </c>
      <c r="C225" s="62" t="s">
        <v>21</v>
      </c>
      <c r="D225" s="153"/>
      <c r="E225" s="153"/>
      <c r="F225" s="153"/>
      <c r="G225" s="153"/>
      <c r="H225" s="154"/>
      <c r="I225" s="63"/>
      <c r="J225" s="63"/>
      <c r="K225" s="68"/>
    </row>
    <row r="226" spans="1:11" x14ac:dyDescent="0.25">
      <c r="A226" s="4"/>
      <c r="B226" s="61">
        <v>5</v>
      </c>
      <c r="C226" s="62" t="s">
        <v>19</v>
      </c>
      <c r="D226" s="61"/>
      <c r="E226" s="61"/>
      <c r="F226" s="61"/>
      <c r="G226" s="61">
        <f>E226*F226</f>
        <v>0</v>
      </c>
      <c r="H226" s="154"/>
      <c r="I226" s="63">
        <f>G226</f>
        <v>0</v>
      </c>
      <c r="J226" s="63"/>
      <c r="K226" s="68"/>
    </row>
    <row r="227" spans="1:11" x14ac:dyDescent="0.25">
      <c r="A227" s="4"/>
      <c r="B227" s="64">
        <v>10</v>
      </c>
      <c r="C227" s="62" t="s">
        <v>20</v>
      </c>
      <c r="D227" s="61"/>
      <c r="E227" s="61"/>
      <c r="F227" s="61"/>
      <c r="G227" s="61">
        <f>E227*F227</f>
        <v>0</v>
      </c>
      <c r="H227" s="66"/>
      <c r="I227" s="63">
        <f>G227</f>
        <v>0</v>
      </c>
      <c r="J227" s="63"/>
      <c r="K227" s="68"/>
    </row>
    <row r="228" spans="1:11" x14ac:dyDescent="0.25">
      <c r="A228" s="60">
        <v>7</v>
      </c>
      <c r="B228" s="169" t="s">
        <v>137</v>
      </c>
      <c r="C228" s="169"/>
      <c r="D228" s="169"/>
      <c r="E228" s="169"/>
      <c r="F228" s="169"/>
      <c r="G228" s="10" t="s">
        <v>7</v>
      </c>
      <c r="H228" s="32">
        <f>H229</f>
        <v>10220675</v>
      </c>
      <c r="I228" s="25">
        <f>SUM(I229:I235)</f>
        <v>3000</v>
      </c>
      <c r="J228" s="25">
        <f>SUM(J229:J235)</f>
        <v>3000</v>
      </c>
      <c r="K228" s="25"/>
    </row>
    <row r="229" spans="1:11" x14ac:dyDescent="0.25">
      <c r="A229" s="4"/>
      <c r="B229" s="61">
        <v>3</v>
      </c>
      <c r="C229" s="62" t="s">
        <v>16</v>
      </c>
      <c r="D229" s="153"/>
      <c r="E229" s="153"/>
      <c r="F229" s="153"/>
      <c r="G229" s="153"/>
      <c r="H229" s="154">
        <v>10220675</v>
      </c>
      <c r="I229" s="63"/>
      <c r="J229" s="63">
        <f>I229</f>
        <v>0</v>
      </c>
      <c r="K229" s="63"/>
    </row>
    <row r="230" spans="1:11" x14ac:dyDescent="0.25">
      <c r="A230" s="4"/>
      <c r="B230" s="61">
        <v>4</v>
      </c>
      <c r="C230" s="62" t="s">
        <v>17</v>
      </c>
      <c r="D230" s="153"/>
      <c r="E230" s="153"/>
      <c r="F230" s="153"/>
      <c r="G230" s="153"/>
      <c r="H230" s="154"/>
      <c r="I230" s="63">
        <v>0</v>
      </c>
      <c r="J230" s="63">
        <f>I230</f>
        <v>0</v>
      </c>
      <c r="K230" s="63"/>
    </row>
    <row r="231" spans="1:11" x14ac:dyDescent="0.25">
      <c r="A231" s="4"/>
      <c r="B231" s="61">
        <v>6</v>
      </c>
      <c r="C231" s="62" t="s">
        <v>246</v>
      </c>
      <c r="D231" s="153"/>
      <c r="E231" s="153"/>
      <c r="F231" s="153"/>
      <c r="G231" s="153"/>
      <c r="H231" s="154"/>
      <c r="I231" s="63">
        <v>1000</v>
      </c>
      <c r="J231" s="63">
        <f t="shared" ref="J231:J233" si="18">I231</f>
        <v>1000</v>
      </c>
      <c r="K231" s="303" t="s">
        <v>198</v>
      </c>
    </row>
    <row r="232" spans="1:11" x14ac:dyDescent="0.25">
      <c r="A232" s="4"/>
      <c r="B232" s="61">
        <v>6</v>
      </c>
      <c r="C232" s="62" t="s">
        <v>18</v>
      </c>
      <c r="D232" s="153"/>
      <c r="E232" s="153"/>
      <c r="F232" s="153"/>
      <c r="G232" s="153"/>
      <c r="H232" s="154">
        <v>6505366</v>
      </c>
      <c r="I232" s="63">
        <v>1000</v>
      </c>
      <c r="J232" s="63">
        <f t="shared" si="18"/>
        <v>1000</v>
      </c>
      <c r="K232" s="304"/>
    </row>
    <row r="233" spans="1:11" x14ac:dyDescent="0.25">
      <c r="A233" s="4"/>
      <c r="B233" s="61">
        <v>2</v>
      </c>
      <c r="C233" s="62" t="s">
        <v>21</v>
      </c>
      <c r="D233" s="153"/>
      <c r="E233" s="153"/>
      <c r="F233" s="153"/>
      <c r="G233" s="153"/>
      <c r="H233" s="154"/>
      <c r="I233" s="63">
        <v>1000</v>
      </c>
      <c r="J233" s="63">
        <f t="shared" si="18"/>
        <v>1000</v>
      </c>
      <c r="K233" s="305"/>
    </row>
    <row r="234" spans="1:11" x14ac:dyDescent="0.25">
      <c r="A234" s="4"/>
      <c r="B234" s="61">
        <v>5</v>
      </c>
      <c r="C234" s="62" t="s">
        <v>19</v>
      </c>
      <c r="D234" s="61"/>
      <c r="E234" s="61"/>
      <c r="F234" s="61"/>
      <c r="G234" s="61">
        <f>E234*F234</f>
        <v>0</v>
      </c>
      <c r="H234" s="154"/>
      <c r="I234" s="63">
        <v>0</v>
      </c>
      <c r="J234" s="63">
        <f>I234</f>
        <v>0</v>
      </c>
      <c r="K234" s="63"/>
    </row>
    <row r="235" spans="1:11" x14ac:dyDescent="0.25">
      <c r="A235" s="4"/>
      <c r="B235" s="64">
        <v>10</v>
      </c>
      <c r="C235" s="62" t="s">
        <v>20</v>
      </c>
      <c r="D235" s="61"/>
      <c r="E235" s="61"/>
      <c r="F235" s="61"/>
      <c r="G235" s="61">
        <f>E235*F235</f>
        <v>0</v>
      </c>
      <c r="H235" s="66"/>
      <c r="I235" s="63">
        <f>G235</f>
        <v>0</v>
      </c>
      <c r="J235" s="63">
        <f>I235</f>
        <v>0</v>
      </c>
      <c r="K235" s="63"/>
    </row>
    <row r="236" spans="1:11" x14ac:dyDescent="0.25">
      <c r="A236" s="60">
        <v>8</v>
      </c>
      <c r="B236" s="169" t="s">
        <v>149</v>
      </c>
      <c r="C236" s="169"/>
      <c r="D236" s="169"/>
      <c r="E236" s="169"/>
      <c r="F236" s="169"/>
      <c r="G236" s="10" t="s">
        <v>7</v>
      </c>
      <c r="H236" s="11">
        <f>SUM(H237:H243)</f>
        <v>62785352</v>
      </c>
      <c r="I236" s="25">
        <f>SUM(I237:I243)</f>
        <v>2715396</v>
      </c>
      <c r="J236" s="25">
        <f>SUM(J237:J243)</f>
        <v>2715396</v>
      </c>
      <c r="K236" s="25"/>
    </row>
    <row r="237" spans="1:11" x14ac:dyDescent="0.25">
      <c r="A237" s="4"/>
      <c r="B237" s="61">
        <v>3</v>
      </c>
      <c r="C237" s="62" t="s">
        <v>206</v>
      </c>
      <c r="D237" s="153"/>
      <c r="E237" s="153"/>
      <c r="F237" s="153"/>
      <c r="G237" s="153"/>
      <c r="H237" s="154">
        <v>40633538</v>
      </c>
      <c r="I237" s="63">
        <v>182000</v>
      </c>
      <c r="J237" s="63">
        <f>I237</f>
        <v>182000</v>
      </c>
      <c r="K237" s="63" t="s">
        <v>135</v>
      </c>
    </row>
    <row r="238" spans="1:11" x14ac:dyDescent="0.25">
      <c r="A238" s="4"/>
      <c r="B238" s="61">
        <v>4</v>
      </c>
      <c r="C238" s="62" t="s">
        <v>17</v>
      </c>
      <c r="D238" s="153"/>
      <c r="E238" s="153"/>
      <c r="F238" s="153"/>
      <c r="G238" s="153"/>
      <c r="H238" s="154"/>
      <c r="I238" s="63"/>
      <c r="J238" s="63">
        <f>I238</f>
        <v>0</v>
      </c>
      <c r="K238" s="63"/>
    </row>
    <row r="239" spans="1:11" x14ac:dyDescent="0.25">
      <c r="A239" s="4"/>
      <c r="B239" s="61">
        <v>6</v>
      </c>
      <c r="C239" s="62" t="s">
        <v>246</v>
      </c>
      <c r="D239" s="153"/>
      <c r="E239" s="153"/>
      <c r="F239" s="153"/>
      <c r="G239" s="153"/>
      <c r="H239" s="154"/>
      <c r="I239" s="63">
        <v>726</v>
      </c>
      <c r="J239" s="63">
        <f>I239</f>
        <v>726</v>
      </c>
      <c r="K239" s="303" t="s">
        <v>135</v>
      </c>
    </row>
    <row r="240" spans="1:11" x14ac:dyDescent="0.25">
      <c r="A240" s="4"/>
      <c r="B240" s="61">
        <v>6</v>
      </c>
      <c r="C240" s="62" t="s">
        <v>18</v>
      </c>
      <c r="D240" s="153"/>
      <c r="E240" s="153"/>
      <c r="F240" s="153"/>
      <c r="G240" s="153"/>
      <c r="H240" s="154">
        <v>22151814</v>
      </c>
      <c r="I240" s="63">
        <v>32670</v>
      </c>
      <c r="J240" s="63">
        <f t="shared" ref="J240:J241" si="19">I240</f>
        <v>32670</v>
      </c>
      <c r="K240" s="304"/>
    </row>
    <row r="241" spans="1:11" x14ac:dyDescent="0.25">
      <c r="A241" s="4"/>
      <c r="B241" s="61">
        <v>2</v>
      </c>
      <c r="C241" s="62" t="s">
        <v>21</v>
      </c>
      <c r="D241" s="153"/>
      <c r="E241" s="153"/>
      <c r="F241" s="153"/>
      <c r="G241" s="153"/>
      <c r="H241" s="154"/>
      <c r="I241" s="63">
        <v>2500000</v>
      </c>
      <c r="J241" s="63">
        <f t="shared" si="19"/>
        <v>2500000</v>
      </c>
      <c r="K241" s="305"/>
    </row>
    <row r="242" spans="1:11" x14ac:dyDescent="0.25">
      <c r="A242" s="4"/>
      <c r="B242" s="61">
        <v>5</v>
      </c>
      <c r="C242" s="62" t="s">
        <v>19</v>
      </c>
      <c r="D242" s="61"/>
      <c r="E242" s="61"/>
      <c r="F242" s="61"/>
      <c r="G242" s="61">
        <f>E242*F242</f>
        <v>0</v>
      </c>
      <c r="H242" s="154"/>
      <c r="I242" s="63">
        <f>G242</f>
        <v>0</v>
      </c>
      <c r="J242" s="63"/>
      <c r="K242" s="63"/>
    </row>
    <row r="243" spans="1:11" x14ac:dyDescent="0.25">
      <c r="A243" s="4"/>
      <c r="B243" s="64">
        <v>10</v>
      </c>
      <c r="C243" s="62" t="s">
        <v>20</v>
      </c>
      <c r="D243" s="61"/>
      <c r="E243" s="61"/>
      <c r="F243" s="61"/>
      <c r="G243" s="61">
        <f>E243*F243</f>
        <v>0</v>
      </c>
      <c r="H243" s="66"/>
      <c r="I243" s="63">
        <f>G243</f>
        <v>0</v>
      </c>
      <c r="J243" s="63"/>
      <c r="K243" s="63"/>
    </row>
    <row r="244" spans="1:11" x14ac:dyDescent="0.25">
      <c r="A244" s="60">
        <v>9</v>
      </c>
      <c r="B244" s="169" t="s">
        <v>196</v>
      </c>
      <c r="C244" s="169"/>
      <c r="D244" s="169"/>
      <c r="E244" s="169"/>
      <c r="F244" s="169"/>
      <c r="G244" s="10" t="s">
        <v>7</v>
      </c>
      <c r="H244" s="11">
        <f>SUM(H245:H251)</f>
        <v>0</v>
      </c>
      <c r="I244" s="25">
        <f>SUM(I245:I251)</f>
        <v>115000</v>
      </c>
      <c r="J244" s="25">
        <f>SUM(J245:J251)</f>
        <v>115000</v>
      </c>
      <c r="K244" s="25"/>
    </row>
    <row r="245" spans="1:11" x14ac:dyDescent="0.25">
      <c r="A245" s="4"/>
      <c r="B245" s="61">
        <v>3</v>
      </c>
      <c r="C245" s="62" t="s">
        <v>16</v>
      </c>
      <c r="D245" s="153"/>
      <c r="E245" s="153"/>
      <c r="F245" s="153"/>
      <c r="G245" s="153"/>
      <c r="H245" s="154"/>
      <c r="I245" s="63">
        <v>115000</v>
      </c>
      <c r="J245" s="63">
        <f>I245</f>
        <v>115000</v>
      </c>
      <c r="K245" s="63" t="s">
        <v>171</v>
      </c>
    </row>
    <row r="246" spans="1:11" x14ac:dyDescent="0.25">
      <c r="A246" s="4"/>
      <c r="B246" s="61">
        <v>4</v>
      </c>
      <c r="C246" s="62" t="s">
        <v>156</v>
      </c>
      <c r="D246" s="153"/>
      <c r="E246" s="153"/>
      <c r="F246" s="153"/>
      <c r="G246" s="153"/>
      <c r="H246" s="154"/>
      <c r="I246" s="63"/>
      <c r="J246" s="63">
        <f>I246</f>
        <v>0</v>
      </c>
    </row>
    <row r="247" spans="1:11" x14ac:dyDescent="0.25">
      <c r="A247" s="4"/>
      <c r="B247" s="61">
        <v>6</v>
      </c>
      <c r="C247" s="62" t="s">
        <v>246</v>
      </c>
      <c r="D247" s="153"/>
      <c r="E247" s="153"/>
      <c r="F247" s="153"/>
      <c r="G247" s="153"/>
      <c r="H247" s="154"/>
      <c r="I247" s="63"/>
      <c r="J247" s="63"/>
      <c r="K247" s="63"/>
    </row>
    <row r="248" spans="1:11" x14ac:dyDescent="0.25">
      <c r="A248" s="4"/>
      <c r="B248" s="61">
        <v>6</v>
      </c>
      <c r="C248" s="62" t="s">
        <v>18</v>
      </c>
      <c r="D248" s="153"/>
      <c r="E248" s="153"/>
      <c r="F248" s="153"/>
      <c r="G248" s="153"/>
      <c r="H248" s="154"/>
      <c r="I248" s="63"/>
      <c r="J248" s="63"/>
      <c r="K248" s="63"/>
    </row>
    <row r="249" spans="1:11" x14ac:dyDescent="0.25">
      <c r="A249" s="4"/>
      <c r="B249" s="61">
        <v>2</v>
      </c>
      <c r="C249" s="62" t="s">
        <v>21</v>
      </c>
      <c r="D249" s="153"/>
      <c r="E249" s="153"/>
      <c r="F249" s="153"/>
      <c r="G249" s="153"/>
      <c r="H249" s="154"/>
      <c r="I249" s="63"/>
      <c r="J249" s="63"/>
      <c r="K249" s="63"/>
    </row>
    <row r="250" spans="1:11" x14ac:dyDescent="0.25">
      <c r="A250" s="4"/>
      <c r="B250" s="61">
        <v>5</v>
      </c>
      <c r="C250" s="62" t="s">
        <v>19</v>
      </c>
      <c r="D250" s="61"/>
      <c r="E250" s="61"/>
      <c r="F250" s="61"/>
      <c r="G250" s="61"/>
      <c r="H250" s="154"/>
      <c r="I250" s="63">
        <f>G250</f>
        <v>0</v>
      </c>
      <c r="J250" s="63">
        <f>I250</f>
        <v>0</v>
      </c>
      <c r="K250" s="63"/>
    </row>
    <row r="251" spans="1:11" x14ac:dyDescent="0.25">
      <c r="A251" s="4"/>
      <c r="B251" s="64">
        <v>10</v>
      </c>
      <c r="C251" s="62" t="s">
        <v>20</v>
      </c>
      <c r="D251" s="61"/>
      <c r="E251" s="61"/>
      <c r="F251" s="61"/>
      <c r="G251" s="61">
        <f>E251*F251</f>
        <v>0</v>
      </c>
      <c r="H251" s="66"/>
      <c r="I251" s="63">
        <f>G251</f>
        <v>0</v>
      </c>
      <c r="J251" s="63"/>
      <c r="K251" s="63"/>
    </row>
    <row r="252" spans="1:11" x14ac:dyDescent="0.25">
      <c r="A252" s="4">
        <v>10</v>
      </c>
      <c r="B252" s="169" t="s">
        <v>265</v>
      </c>
      <c r="C252" s="169"/>
      <c r="D252" s="169"/>
      <c r="E252" s="169"/>
      <c r="F252" s="169"/>
      <c r="G252" s="10" t="s">
        <v>7</v>
      </c>
      <c r="H252" s="11">
        <f>SUM(H253:H259)</f>
        <v>0</v>
      </c>
      <c r="I252" s="25">
        <f>SUM(I253:I259)</f>
        <v>242000</v>
      </c>
      <c r="J252" s="25">
        <f>SUM(J253:J259)</f>
        <v>242000</v>
      </c>
      <c r="K252" s="25"/>
    </row>
    <row r="253" spans="1:11" x14ac:dyDescent="0.25">
      <c r="A253" s="4"/>
      <c r="B253" s="61">
        <v>3</v>
      </c>
      <c r="C253" s="62" t="s">
        <v>16</v>
      </c>
      <c r="D253" s="153"/>
      <c r="E253" s="153"/>
      <c r="F253" s="153"/>
      <c r="G253" s="153"/>
      <c r="H253" s="154"/>
      <c r="I253" s="63">
        <f>1000+241000</f>
        <v>242000</v>
      </c>
      <c r="J253" s="63">
        <f>I253</f>
        <v>242000</v>
      </c>
      <c r="K253" s="63" t="s">
        <v>171</v>
      </c>
    </row>
    <row r="254" spans="1:11" x14ac:dyDescent="0.25">
      <c r="A254" s="4"/>
      <c r="B254" s="61">
        <v>4</v>
      </c>
      <c r="C254" s="62" t="s">
        <v>156</v>
      </c>
      <c r="D254" s="153"/>
      <c r="E254" s="153"/>
      <c r="F254" s="153"/>
      <c r="G254" s="153"/>
      <c r="H254" s="154"/>
      <c r="I254" s="63"/>
      <c r="J254" s="63">
        <f>I254</f>
        <v>0</v>
      </c>
    </row>
    <row r="255" spans="1:11" x14ac:dyDescent="0.25">
      <c r="A255" s="4"/>
      <c r="B255" s="61">
        <v>6</v>
      </c>
      <c r="C255" s="62" t="s">
        <v>246</v>
      </c>
      <c r="D255" s="153"/>
      <c r="E255" s="153"/>
      <c r="F255" s="153"/>
      <c r="G255" s="153"/>
      <c r="H255" s="154"/>
      <c r="I255" s="63"/>
      <c r="J255" s="63"/>
      <c r="K255" s="63"/>
    </row>
    <row r="256" spans="1:11" x14ac:dyDescent="0.25">
      <c r="A256" s="4"/>
      <c r="B256" s="61">
        <v>6</v>
      </c>
      <c r="C256" s="62" t="s">
        <v>18</v>
      </c>
      <c r="D256" s="153"/>
      <c r="E256" s="153"/>
      <c r="F256" s="153"/>
      <c r="G256" s="153"/>
      <c r="H256" s="154"/>
      <c r="I256" s="63"/>
      <c r="J256" s="63"/>
      <c r="K256" s="63"/>
    </row>
    <row r="257" spans="1:11" x14ac:dyDescent="0.25">
      <c r="A257" s="4"/>
      <c r="B257" s="61">
        <v>2</v>
      </c>
      <c r="C257" s="62" t="s">
        <v>21</v>
      </c>
      <c r="D257" s="153"/>
      <c r="E257" s="153"/>
      <c r="F257" s="153"/>
      <c r="G257" s="153"/>
      <c r="H257" s="154"/>
      <c r="I257" s="63"/>
      <c r="J257" s="63"/>
      <c r="K257" s="63"/>
    </row>
    <row r="258" spans="1:11" x14ac:dyDescent="0.25">
      <c r="A258" s="4"/>
      <c r="B258" s="61">
        <v>5</v>
      </c>
      <c r="C258" s="62" t="s">
        <v>19</v>
      </c>
      <c r="D258" s="61"/>
      <c r="E258" s="61"/>
      <c r="F258" s="61"/>
      <c r="G258" s="61"/>
      <c r="H258" s="154"/>
      <c r="I258" s="63">
        <f>G258</f>
        <v>0</v>
      </c>
      <c r="J258" s="63">
        <f>I258</f>
        <v>0</v>
      </c>
      <c r="K258" s="63"/>
    </row>
    <row r="259" spans="1:11" x14ac:dyDescent="0.25">
      <c r="A259" s="4"/>
      <c r="B259" s="64">
        <v>10</v>
      </c>
      <c r="C259" s="62" t="s">
        <v>20</v>
      </c>
      <c r="D259" s="61"/>
      <c r="E259" s="61"/>
      <c r="F259" s="61"/>
      <c r="G259" s="61">
        <f>E259*F259</f>
        <v>0</v>
      </c>
      <c r="H259" s="66"/>
      <c r="I259" s="63">
        <f>G259</f>
        <v>0</v>
      </c>
      <c r="J259" s="63"/>
      <c r="K259" s="63"/>
    </row>
    <row r="260" spans="1:11" x14ac:dyDescent="0.25">
      <c r="A260" s="4">
        <v>11</v>
      </c>
      <c r="B260" s="169" t="s">
        <v>266</v>
      </c>
      <c r="C260" s="169"/>
      <c r="D260" s="169"/>
      <c r="E260" s="169"/>
      <c r="F260" s="169"/>
      <c r="G260" s="10" t="s">
        <v>7</v>
      </c>
      <c r="H260" s="11">
        <f>SUM(H261:H267)</f>
        <v>0</v>
      </c>
      <c r="I260" s="25">
        <f>SUM(I261:I267)</f>
        <v>1000</v>
      </c>
      <c r="J260" s="25">
        <f>SUM(J261:J267)</f>
        <v>1000</v>
      </c>
      <c r="K260" s="25"/>
    </row>
    <row r="261" spans="1:11" x14ac:dyDescent="0.25">
      <c r="A261" s="4"/>
      <c r="B261" s="61">
        <v>3</v>
      </c>
      <c r="C261" s="62" t="s">
        <v>16</v>
      </c>
      <c r="D261" s="153"/>
      <c r="E261" s="153"/>
      <c r="F261" s="153"/>
      <c r="G261" s="153"/>
      <c r="H261" s="154"/>
      <c r="I261" s="63">
        <v>1000</v>
      </c>
      <c r="J261" s="63">
        <f>I261</f>
        <v>1000</v>
      </c>
      <c r="K261" s="63" t="s">
        <v>171</v>
      </c>
    </row>
    <row r="262" spans="1:11" x14ac:dyDescent="0.25">
      <c r="A262" s="4"/>
      <c r="B262" s="61">
        <v>4</v>
      </c>
      <c r="C262" s="62" t="s">
        <v>156</v>
      </c>
      <c r="D262" s="153"/>
      <c r="E262" s="153"/>
      <c r="F262" s="153"/>
      <c r="G262" s="153"/>
      <c r="H262" s="154"/>
      <c r="I262" s="63"/>
      <c r="J262" s="63">
        <f>I262</f>
        <v>0</v>
      </c>
    </row>
    <row r="263" spans="1:11" x14ac:dyDescent="0.25">
      <c r="A263" s="4"/>
      <c r="B263" s="61">
        <v>6</v>
      </c>
      <c r="C263" s="62" t="s">
        <v>246</v>
      </c>
      <c r="D263" s="153"/>
      <c r="E263" s="153"/>
      <c r="F263" s="153"/>
      <c r="G263" s="153"/>
      <c r="H263" s="154"/>
      <c r="I263" s="63"/>
      <c r="J263" s="63"/>
      <c r="K263" s="63"/>
    </row>
    <row r="264" spans="1:11" x14ac:dyDescent="0.25">
      <c r="A264" s="4"/>
      <c r="B264" s="61">
        <v>6</v>
      </c>
      <c r="C264" s="62" t="s">
        <v>18</v>
      </c>
      <c r="D264" s="153"/>
      <c r="E264" s="153"/>
      <c r="F264" s="153"/>
      <c r="G264" s="153"/>
      <c r="H264" s="154"/>
      <c r="I264" s="63"/>
      <c r="J264" s="63"/>
      <c r="K264" s="63"/>
    </row>
    <row r="265" spans="1:11" x14ac:dyDescent="0.25">
      <c r="A265" s="4"/>
      <c r="B265" s="61">
        <v>2</v>
      </c>
      <c r="C265" s="62" t="s">
        <v>21</v>
      </c>
      <c r="D265" s="153"/>
      <c r="E265" s="153"/>
      <c r="F265" s="153"/>
      <c r="G265" s="153"/>
      <c r="H265" s="154"/>
      <c r="I265" s="63"/>
      <c r="J265" s="63"/>
      <c r="K265" s="63"/>
    </row>
    <row r="266" spans="1:11" x14ac:dyDescent="0.25">
      <c r="A266" s="4"/>
      <c r="B266" s="61">
        <v>5</v>
      </c>
      <c r="C266" s="62" t="s">
        <v>19</v>
      </c>
      <c r="D266" s="61"/>
      <c r="E266" s="61"/>
      <c r="F266" s="61"/>
      <c r="G266" s="61"/>
      <c r="H266" s="154"/>
      <c r="I266" s="63">
        <f>G266</f>
        <v>0</v>
      </c>
      <c r="J266" s="63">
        <f>I266</f>
        <v>0</v>
      </c>
      <c r="K266" s="63"/>
    </row>
    <row r="267" spans="1:11" x14ac:dyDescent="0.25">
      <c r="A267" s="4"/>
      <c r="B267" s="64">
        <v>10</v>
      </c>
      <c r="C267" s="62" t="s">
        <v>20</v>
      </c>
      <c r="D267" s="61"/>
      <c r="E267" s="61"/>
      <c r="F267" s="61"/>
      <c r="G267" s="61">
        <f>E267*F267</f>
        <v>0</v>
      </c>
      <c r="H267" s="66"/>
      <c r="I267" s="63">
        <f>G267</f>
        <v>0</v>
      </c>
      <c r="J267" s="63"/>
      <c r="K267" s="63"/>
    </row>
    <row r="268" spans="1:11" ht="18" customHeight="1" x14ac:dyDescent="0.25">
      <c r="A268" s="4">
        <v>12</v>
      </c>
      <c r="B268" s="169" t="s">
        <v>261</v>
      </c>
      <c r="C268" s="169"/>
      <c r="D268" s="169"/>
      <c r="E268" s="169"/>
      <c r="F268" s="169"/>
      <c r="G268" s="10" t="s">
        <v>7</v>
      </c>
      <c r="H268" s="11">
        <f>SUM(H269:H275)</f>
        <v>0</v>
      </c>
      <c r="I268" s="25">
        <f>SUM(I269:I275)</f>
        <v>2000</v>
      </c>
      <c r="J268" s="25">
        <f>SUM(J269:J275)</f>
        <v>2000</v>
      </c>
      <c r="K268" s="25"/>
    </row>
    <row r="269" spans="1:11" x14ac:dyDescent="0.25">
      <c r="A269" s="4"/>
      <c r="B269" s="61">
        <v>3</v>
      </c>
      <c r="C269" s="62" t="s">
        <v>16</v>
      </c>
      <c r="D269" s="153"/>
      <c r="E269" s="153"/>
      <c r="F269" s="153"/>
      <c r="G269" s="153"/>
      <c r="H269" s="154"/>
      <c r="I269" s="63">
        <v>0</v>
      </c>
      <c r="J269" s="63">
        <f>I269</f>
        <v>0</v>
      </c>
      <c r="K269" s="63"/>
    </row>
    <row r="270" spans="1:11" x14ac:dyDescent="0.25">
      <c r="A270" s="4"/>
      <c r="B270" s="61">
        <v>4</v>
      </c>
      <c r="C270" s="62" t="s">
        <v>156</v>
      </c>
      <c r="D270" s="153"/>
      <c r="E270" s="153"/>
      <c r="F270" s="153"/>
      <c r="G270" s="153"/>
      <c r="H270" s="154"/>
      <c r="I270" s="63">
        <v>1000</v>
      </c>
      <c r="J270" s="63">
        <f>I270</f>
        <v>1000</v>
      </c>
      <c r="K270" s="313" t="s">
        <v>171</v>
      </c>
    </row>
    <row r="271" spans="1:11" x14ac:dyDescent="0.25">
      <c r="A271" s="4"/>
      <c r="B271" s="61">
        <v>6</v>
      </c>
      <c r="C271" s="62" t="s">
        <v>246</v>
      </c>
      <c r="D271" s="153"/>
      <c r="E271" s="153"/>
      <c r="F271" s="153"/>
      <c r="G271" s="153"/>
      <c r="H271" s="154"/>
      <c r="I271" s="63">
        <v>1000</v>
      </c>
      <c r="J271" s="63">
        <f>I271</f>
        <v>1000</v>
      </c>
      <c r="K271" s="314"/>
    </row>
    <row r="272" spans="1:11" x14ac:dyDescent="0.25">
      <c r="A272" s="4"/>
      <c r="B272" s="61">
        <v>6</v>
      </c>
      <c r="C272" s="62" t="s">
        <v>18</v>
      </c>
      <c r="D272" s="153"/>
      <c r="E272" s="153"/>
      <c r="F272" s="153"/>
      <c r="G272" s="153"/>
      <c r="H272" s="154"/>
      <c r="I272" s="63"/>
      <c r="J272" s="63"/>
      <c r="K272" s="63"/>
    </row>
    <row r="273" spans="1:11" x14ac:dyDescent="0.25">
      <c r="A273" s="4"/>
      <c r="B273" s="61">
        <v>2</v>
      </c>
      <c r="C273" s="62" t="s">
        <v>21</v>
      </c>
      <c r="D273" s="153"/>
      <c r="E273" s="153"/>
      <c r="F273" s="153"/>
      <c r="G273" s="153"/>
      <c r="H273" s="154"/>
      <c r="I273" s="63"/>
      <c r="J273" s="63"/>
      <c r="K273" s="63"/>
    </row>
    <row r="274" spans="1:11" x14ac:dyDescent="0.25">
      <c r="A274" s="4"/>
      <c r="B274" s="61">
        <v>5</v>
      </c>
      <c r="C274" s="62" t="s">
        <v>19</v>
      </c>
      <c r="D274" s="61"/>
      <c r="E274" s="61"/>
      <c r="F274" s="61"/>
      <c r="G274" s="61"/>
      <c r="H274" s="154"/>
      <c r="I274" s="63">
        <f>G274</f>
        <v>0</v>
      </c>
      <c r="J274" s="63">
        <f>I274</f>
        <v>0</v>
      </c>
      <c r="K274" s="63"/>
    </row>
    <row r="275" spans="1:11" x14ac:dyDescent="0.25">
      <c r="A275" s="4"/>
      <c r="B275" s="64">
        <v>10</v>
      </c>
      <c r="C275" s="62" t="s">
        <v>20</v>
      </c>
      <c r="D275" s="61"/>
      <c r="E275" s="61"/>
      <c r="F275" s="61"/>
      <c r="G275" s="61">
        <f>E275*F275</f>
        <v>0</v>
      </c>
      <c r="H275" s="66"/>
      <c r="I275" s="63">
        <f>G275</f>
        <v>0</v>
      </c>
      <c r="J275" s="63"/>
      <c r="K275" s="63"/>
    </row>
    <row r="276" spans="1:11" s="54" customFormat="1" ht="15.75" x14ac:dyDescent="0.25">
      <c r="A276" s="53"/>
      <c r="B276" s="72"/>
      <c r="C276" s="187" t="s">
        <v>51</v>
      </c>
      <c r="D276" s="188"/>
      <c r="E276" s="188"/>
      <c r="F276" s="188"/>
      <c r="G276" s="189"/>
      <c r="H276" s="75">
        <f>SUM(H277:H283)</f>
        <v>8358506</v>
      </c>
      <c r="I276" s="74">
        <f>SUM(I277:I283)</f>
        <v>5744716</v>
      </c>
      <c r="J276" s="74">
        <f>SUM(J277:J283)</f>
        <v>5744716</v>
      </c>
      <c r="K276" s="75"/>
    </row>
    <row r="277" spans="1:11" s="54" customFormat="1" ht="15.75" x14ac:dyDescent="0.25">
      <c r="A277" s="190"/>
      <c r="B277" s="191"/>
      <c r="C277" s="184" t="s">
        <v>88</v>
      </c>
      <c r="D277" s="185"/>
      <c r="E277" s="185"/>
      <c r="F277" s="185"/>
      <c r="G277" s="186"/>
      <c r="H277" s="213">
        <f>H189</f>
        <v>8358506</v>
      </c>
      <c r="I277" s="55">
        <f>I181+I189+I197+I205+I213+I221+I229+I237+I245+I253+I261+I269</f>
        <v>1194760</v>
      </c>
      <c r="J277" s="55">
        <f>J181+J189+J197+J205+J213+J221+J229+J237+J245+J253+J261+J269</f>
        <v>1194760</v>
      </c>
      <c r="K277" s="57"/>
    </row>
    <row r="278" spans="1:11" s="54" customFormat="1" ht="15.75" x14ac:dyDescent="0.25">
      <c r="A278" s="192"/>
      <c r="B278" s="193"/>
      <c r="C278" s="178" t="s">
        <v>37</v>
      </c>
      <c r="D278" s="179"/>
      <c r="E278" s="179"/>
      <c r="F278" s="179"/>
      <c r="G278" s="180"/>
      <c r="H278" s="214"/>
      <c r="I278" s="55">
        <f t="shared" ref="I278:J283" si="20">I182+I190+I198+I206+I214+I222+I230+I238+I246+I254+I262+I270</f>
        <v>788700</v>
      </c>
      <c r="J278" s="55">
        <f t="shared" si="20"/>
        <v>788700</v>
      </c>
      <c r="K278" s="57"/>
    </row>
    <row r="279" spans="1:11" s="54" customFormat="1" ht="15.75" x14ac:dyDescent="0.25">
      <c r="A279" s="192"/>
      <c r="B279" s="193"/>
      <c r="C279" s="178" t="s">
        <v>245</v>
      </c>
      <c r="D279" s="179"/>
      <c r="E279" s="179"/>
      <c r="F279" s="179"/>
      <c r="G279" s="180"/>
      <c r="H279" s="214"/>
      <c r="I279" s="55">
        <f t="shared" si="20"/>
        <v>4726</v>
      </c>
      <c r="J279" s="55">
        <f t="shared" si="20"/>
        <v>4726</v>
      </c>
      <c r="K279" s="57"/>
    </row>
    <row r="280" spans="1:11" s="54" customFormat="1" ht="15.75" x14ac:dyDescent="0.25">
      <c r="A280" s="192"/>
      <c r="B280" s="193"/>
      <c r="C280" s="178" t="s">
        <v>38</v>
      </c>
      <c r="D280" s="179"/>
      <c r="E280" s="179"/>
      <c r="F280" s="179"/>
      <c r="G280" s="180"/>
      <c r="H280" s="214"/>
      <c r="I280" s="55">
        <f t="shared" si="20"/>
        <v>55530</v>
      </c>
      <c r="J280" s="55">
        <f t="shared" si="20"/>
        <v>55530</v>
      </c>
      <c r="K280" s="57"/>
    </row>
    <row r="281" spans="1:11" s="54" customFormat="1" ht="15.75" x14ac:dyDescent="0.25">
      <c r="A281" s="192"/>
      <c r="B281" s="193"/>
      <c r="C281" s="178" t="s">
        <v>39</v>
      </c>
      <c r="D281" s="179"/>
      <c r="E281" s="179"/>
      <c r="F281" s="179"/>
      <c r="G281" s="180"/>
      <c r="H281" s="214"/>
      <c r="I281" s="55">
        <f t="shared" si="20"/>
        <v>3701000</v>
      </c>
      <c r="J281" s="55">
        <f t="shared" si="20"/>
        <v>3701000</v>
      </c>
      <c r="K281" s="57"/>
    </row>
    <row r="282" spans="1:11" s="54" customFormat="1" ht="15.75" x14ac:dyDescent="0.25">
      <c r="A282" s="192"/>
      <c r="B282" s="193"/>
      <c r="C282" s="205" t="s">
        <v>40</v>
      </c>
      <c r="D282" s="206"/>
      <c r="E282" s="206"/>
      <c r="F282" s="206"/>
      <c r="G282" s="207"/>
      <c r="H282" s="214"/>
      <c r="I282" s="55">
        <f t="shared" si="20"/>
        <v>0</v>
      </c>
      <c r="J282" s="55">
        <f t="shared" si="20"/>
        <v>0</v>
      </c>
      <c r="K282" s="57"/>
    </row>
    <row r="283" spans="1:11" s="54" customFormat="1" ht="15.75" x14ac:dyDescent="0.25">
      <c r="A283" s="192"/>
      <c r="B283" s="193"/>
      <c r="C283" s="205" t="s">
        <v>78</v>
      </c>
      <c r="D283" s="206"/>
      <c r="E283" s="206"/>
      <c r="F283" s="206"/>
      <c r="G283" s="207"/>
      <c r="H283" s="214"/>
      <c r="I283" s="55">
        <f t="shared" si="20"/>
        <v>0</v>
      </c>
      <c r="J283" s="55">
        <f t="shared" si="20"/>
        <v>0</v>
      </c>
      <c r="K283" s="57"/>
    </row>
    <row r="284" spans="1:11" x14ac:dyDescent="0.25">
      <c r="A284" s="173" t="s">
        <v>13</v>
      </c>
      <c r="B284" s="173"/>
      <c r="C284" s="173"/>
      <c r="D284" s="173"/>
      <c r="E284" s="173"/>
      <c r="F284" s="173"/>
      <c r="G284" s="173"/>
      <c r="H284" s="5"/>
      <c r="I284" s="29"/>
      <c r="J284" s="29"/>
      <c r="K284" s="29"/>
    </row>
    <row r="285" spans="1:11" x14ac:dyDescent="0.25">
      <c r="A285" s="9">
        <v>1</v>
      </c>
      <c r="B285" s="200"/>
      <c r="C285" s="200"/>
      <c r="D285" s="200"/>
      <c r="E285" s="200"/>
      <c r="F285" s="200"/>
      <c r="G285" s="10" t="s">
        <v>7</v>
      </c>
      <c r="H285" s="32"/>
      <c r="I285" s="25">
        <f>SUM(I286:I292)</f>
        <v>0</v>
      </c>
      <c r="J285" s="25">
        <f>SUM(J286:J292)</f>
        <v>0</v>
      </c>
      <c r="K285" s="25"/>
    </row>
    <row r="286" spans="1:11" x14ac:dyDescent="0.25">
      <c r="A286" s="4"/>
      <c r="B286" s="61">
        <v>3</v>
      </c>
      <c r="C286" s="62" t="s">
        <v>16</v>
      </c>
      <c r="D286" s="153"/>
      <c r="E286" s="153"/>
      <c r="F286" s="153"/>
      <c r="G286" s="153"/>
      <c r="H286" s="154"/>
      <c r="I286" s="63"/>
      <c r="J286" s="63"/>
      <c r="K286" s="63"/>
    </row>
    <row r="287" spans="1:11" x14ac:dyDescent="0.25">
      <c r="A287" s="4"/>
      <c r="B287" s="61">
        <v>4</v>
      </c>
      <c r="C287" s="62" t="s">
        <v>17</v>
      </c>
      <c r="D287" s="153"/>
      <c r="E287" s="153"/>
      <c r="F287" s="153"/>
      <c r="G287" s="153"/>
      <c r="H287" s="154"/>
      <c r="I287" s="63">
        <v>0</v>
      </c>
      <c r="J287" s="63">
        <f t="shared" ref="J287:J292" si="21">I287</f>
        <v>0</v>
      </c>
      <c r="K287" s="63"/>
    </row>
    <row r="288" spans="1:11" x14ac:dyDescent="0.25">
      <c r="A288" s="4"/>
      <c r="B288" s="61">
        <v>6</v>
      </c>
      <c r="C288" s="62" t="s">
        <v>246</v>
      </c>
      <c r="D288" s="153"/>
      <c r="E288" s="153"/>
      <c r="F288" s="153"/>
      <c r="G288" s="153"/>
      <c r="H288" s="154"/>
      <c r="I288" s="63"/>
      <c r="J288" s="63">
        <f t="shared" si="21"/>
        <v>0</v>
      </c>
      <c r="K288" s="63"/>
    </row>
    <row r="289" spans="1:11" x14ac:dyDescent="0.25">
      <c r="A289" s="4"/>
      <c r="B289" s="61">
        <v>6</v>
      </c>
      <c r="C289" s="62" t="s">
        <v>18</v>
      </c>
      <c r="D289" s="153"/>
      <c r="E289" s="153"/>
      <c r="F289" s="153"/>
      <c r="G289" s="153"/>
      <c r="H289" s="154"/>
      <c r="I289" s="63"/>
      <c r="J289" s="63">
        <f t="shared" si="21"/>
        <v>0</v>
      </c>
      <c r="K289" s="63"/>
    </row>
    <row r="290" spans="1:11" x14ac:dyDescent="0.25">
      <c r="A290" s="4"/>
      <c r="B290" s="61">
        <v>2</v>
      </c>
      <c r="C290" s="62" t="s">
        <v>21</v>
      </c>
      <c r="D290" s="153"/>
      <c r="E290" s="153"/>
      <c r="F290" s="153"/>
      <c r="G290" s="153"/>
      <c r="H290" s="154"/>
      <c r="I290" s="63">
        <v>0</v>
      </c>
      <c r="J290" s="63">
        <f t="shared" si="21"/>
        <v>0</v>
      </c>
      <c r="K290" s="63"/>
    </row>
    <row r="291" spans="1:11" x14ac:dyDescent="0.25">
      <c r="A291" s="4"/>
      <c r="B291" s="61">
        <v>5</v>
      </c>
      <c r="C291" s="62" t="s">
        <v>19</v>
      </c>
      <c r="D291" s="61"/>
      <c r="E291" s="61"/>
      <c r="F291" s="61"/>
      <c r="G291" s="61">
        <f>E291*F291</f>
        <v>0</v>
      </c>
      <c r="H291" s="154"/>
      <c r="I291" s="63">
        <f>G291</f>
        <v>0</v>
      </c>
      <c r="J291" s="63">
        <f t="shared" si="21"/>
        <v>0</v>
      </c>
      <c r="K291" s="63"/>
    </row>
    <row r="292" spans="1:11" x14ac:dyDescent="0.25">
      <c r="A292" s="4"/>
      <c r="B292" s="64">
        <v>10</v>
      </c>
      <c r="C292" s="62" t="s">
        <v>20</v>
      </c>
      <c r="D292" s="61"/>
      <c r="E292" s="61"/>
      <c r="F292" s="61"/>
      <c r="G292" s="61">
        <f>E292*F292</f>
        <v>0</v>
      </c>
      <c r="H292" s="66"/>
      <c r="I292" s="63">
        <f>G292</f>
        <v>0</v>
      </c>
      <c r="J292" s="63">
        <f t="shared" si="21"/>
        <v>0</v>
      </c>
      <c r="K292" s="63"/>
    </row>
    <row r="293" spans="1:11" s="54" customFormat="1" ht="15.75" x14ac:dyDescent="0.25">
      <c r="A293" s="53"/>
      <c r="B293" s="72"/>
      <c r="C293" s="187" t="s">
        <v>52</v>
      </c>
      <c r="D293" s="188"/>
      <c r="E293" s="188"/>
      <c r="F293" s="188"/>
      <c r="G293" s="189"/>
      <c r="H293" s="109">
        <f>SUM(H294:H300)</f>
        <v>10220675</v>
      </c>
      <c r="I293" s="74">
        <f>SUM(I294:I300)</f>
        <v>0</v>
      </c>
      <c r="J293" s="74">
        <f>SUM(J294:J300)</f>
        <v>0</v>
      </c>
      <c r="K293" s="75"/>
    </row>
    <row r="294" spans="1:11" s="54" customFormat="1" ht="15.75" x14ac:dyDescent="0.25">
      <c r="A294" s="190"/>
      <c r="B294" s="191"/>
      <c r="C294" s="184" t="s">
        <v>89</v>
      </c>
      <c r="D294" s="185"/>
      <c r="E294" s="185"/>
      <c r="F294" s="185"/>
      <c r="G294" s="186"/>
      <c r="H294" s="273">
        <f>H286+H229</f>
        <v>10220675</v>
      </c>
      <c r="I294" s="55">
        <f>I286</f>
        <v>0</v>
      </c>
      <c r="J294" s="55">
        <f>J286</f>
        <v>0</v>
      </c>
      <c r="K294" s="57"/>
    </row>
    <row r="295" spans="1:11" s="54" customFormat="1" ht="15.75" x14ac:dyDescent="0.25">
      <c r="A295" s="192"/>
      <c r="B295" s="193"/>
      <c r="C295" s="178" t="s">
        <v>41</v>
      </c>
      <c r="D295" s="179"/>
      <c r="E295" s="179"/>
      <c r="F295" s="179"/>
      <c r="G295" s="180"/>
      <c r="H295" s="274"/>
      <c r="I295" s="55">
        <f t="shared" ref="I295:J300" si="22">I287</f>
        <v>0</v>
      </c>
      <c r="J295" s="55">
        <f t="shared" si="22"/>
        <v>0</v>
      </c>
      <c r="K295" s="57"/>
    </row>
    <row r="296" spans="1:11" s="54" customFormat="1" ht="15.75" x14ac:dyDescent="0.25">
      <c r="A296" s="192"/>
      <c r="B296" s="193"/>
      <c r="C296" s="178" t="s">
        <v>251</v>
      </c>
      <c r="D296" s="179"/>
      <c r="E296" s="179"/>
      <c r="F296" s="179"/>
      <c r="G296" s="180"/>
      <c r="H296" s="274"/>
      <c r="I296" s="55">
        <f t="shared" si="22"/>
        <v>0</v>
      </c>
      <c r="J296" s="55">
        <f t="shared" si="22"/>
        <v>0</v>
      </c>
      <c r="K296" s="57"/>
    </row>
    <row r="297" spans="1:11" s="54" customFormat="1" ht="15.75" x14ac:dyDescent="0.25">
      <c r="A297" s="192"/>
      <c r="B297" s="193"/>
      <c r="C297" s="178" t="s">
        <v>42</v>
      </c>
      <c r="D297" s="179"/>
      <c r="E297" s="179"/>
      <c r="F297" s="179"/>
      <c r="G297" s="180"/>
      <c r="H297" s="274"/>
      <c r="I297" s="55">
        <f t="shared" si="22"/>
        <v>0</v>
      </c>
      <c r="J297" s="55">
        <f t="shared" si="22"/>
        <v>0</v>
      </c>
      <c r="K297" s="57"/>
    </row>
    <row r="298" spans="1:11" s="54" customFormat="1" ht="15.75" x14ac:dyDescent="0.25">
      <c r="A298" s="192"/>
      <c r="B298" s="193"/>
      <c r="C298" s="178" t="s">
        <v>43</v>
      </c>
      <c r="D298" s="179"/>
      <c r="E298" s="179"/>
      <c r="F298" s="179"/>
      <c r="G298" s="180"/>
      <c r="H298" s="274"/>
      <c r="I298" s="55">
        <f t="shared" si="22"/>
        <v>0</v>
      </c>
      <c r="J298" s="55">
        <f t="shared" si="22"/>
        <v>0</v>
      </c>
      <c r="K298" s="57"/>
    </row>
    <row r="299" spans="1:11" s="54" customFormat="1" ht="15.75" x14ac:dyDescent="0.25">
      <c r="A299" s="192"/>
      <c r="B299" s="193"/>
      <c r="C299" s="205" t="s">
        <v>44</v>
      </c>
      <c r="D299" s="206"/>
      <c r="E299" s="206"/>
      <c r="F299" s="206"/>
      <c r="G299" s="207"/>
      <c r="H299" s="274"/>
      <c r="I299" s="55">
        <f t="shared" si="22"/>
        <v>0</v>
      </c>
      <c r="J299" s="55">
        <f t="shared" si="22"/>
        <v>0</v>
      </c>
      <c r="K299" s="57"/>
    </row>
    <row r="300" spans="1:11" s="54" customFormat="1" ht="15.75" x14ac:dyDescent="0.25">
      <c r="A300" s="194"/>
      <c r="B300" s="195"/>
      <c r="C300" s="205" t="s">
        <v>79</v>
      </c>
      <c r="D300" s="206"/>
      <c r="E300" s="206"/>
      <c r="F300" s="206"/>
      <c r="G300" s="207"/>
      <c r="H300" s="274"/>
      <c r="I300" s="55">
        <f t="shared" si="22"/>
        <v>0</v>
      </c>
      <c r="J300" s="55">
        <f t="shared" si="22"/>
        <v>0</v>
      </c>
      <c r="K300" s="57"/>
    </row>
    <row r="301" spans="1:11" ht="15.75" customHeight="1" thickBot="1" x14ac:dyDescent="0.3">
      <c r="A301" s="198" t="s">
        <v>9</v>
      </c>
      <c r="B301" s="268"/>
      <c r="C301" s="268"/>
      <c r="D301" s="268"/>
      <c r="E301" s="268"/>
      <c r="F301" s="268"/>
      <c r="G301" s="268"/>
      <c r="H301" s="7"/>
      <c r="I301" s="34"/>
      <c r="J301" s="34"/>
      <c r="K301" s="34"/>
    </row>
    <row r="302" spans="1:11" ht="12" customHeight="1" x14ac:dyDescent="0.25">
      <c r="A302" s="60">
        <v>1</v>
      </c>
      <c r="B302" s="200" t="s">
        <v>175</v>
      </c>
      <c r="C302" s="200"/>
      <c r="D302" s="200"/>
      <c r="E302" s="200"/>
      <c r="F302" s="200"/>
      <c r="G302" s="10" t="s">
        <v>7</v>
      </c>
      <c r="H302" s="25">
        <f>SUM(H303:H309)</f>
        <v>0</v>
      </c>
      <c r="I302" s="25">
        <f>SUM(I303:I309)</f>
        <v>174240</v>
      </c>
      <c r="J302" s="25">
        <f>SUM(J303:J309)</f>
        <v>174240</v>
      </c>
      <c r="K302" s="25"/>
    </row>
    <row r="303" spans="1:11" ht="12" customHeight="1" x14ac:dyDescent="0.25">
      <c r="A303" s="4"/>
      <c r="B303" s="61">
        <v>3</v>
      </c>
      <c r="C303" s="62" t="s">
        <v>16</v>
      </c>
      <c r="D303" s="153"/>
      <c r="E303" s="153"/>
      <c r="F303" s="153"/>
      <c r="G303" s="153"/>
      <c r="H303" s="154"/>
      <c r="I303" s="63"/>
      <c r="J303" s="63"/>
      <c r="K303" s="63"/>
    </row>
    <row r="304" spans="1:11" ht="12" customHeight="1" x14ac:dyDescent="0.25">
      <c r="A304" s="4"/>
      <c r="B304" s="61">
        <v>4</v>
      </c>
      <c r="C304" s="62" t="s">
        <v>17</v>
      </c>
      <c r="D304" s="153"/>
      <c r="E304" s="153"/>
      <c r="F304" s="153"/>
      <c r="G304" s="153"/>
      <c r="H304" s="154"/>
      <c r="I304" s="63"/>
      <c r="J304" s="63"/>
      <c r="K304" s="63"/>
    </row>
    <row r="305" spans="1:11" ht="12" customHeight="1" x14ac:dyDescent="0.25">
      <c r="A305" s="4"/>
      <c r="B305" s="61">
        <v>6</v>
      </c>
      <c r="C305" s="62" t="s">
        <v>246</v>
      </c>
      <c r="D305" s="153"/>
      <c r="E305" s="153"/>
      <c r="F305" s="153"/>
      <c r="G305" s="153"/>
      <c r="H305" s="154"/>
      <c r="I305" s="63"/>
      <c r="J305" s="63"/>
      <c r="K305" s="63"/>
    </row>
    <row r="306" spans="1:11" ht="12" customHeight="1" x14ac:dyDescent="0.25">
      <c r="A306" s="4"/>
      <c r="B306" s="61">
        <v>6</v>
      </c>
      <c r="C306" s="62" t="s">
        <v>18</v>
      </c>
      <c r="D306" s="153"/>
      <c r="E306" s="153"/>
      <c r="F306" s="153"/>
      <c r="G306" s="153"/>
      <c r="H306" s="154"/>
      <c r="I306" s="63"/>
      <c r="J306" s="63"/>
      <c r="K306" s="63"/>
    </row>
    <row r="307" spans="1:11" ht="12" customHeight="1" x14ac:dyDescent="0.25">
      <c r="A307" s="4"/>
      <c r="B307" s="61">
        <v>2</v>
      </c>
      <c r="C307" s="62" t="s">
        <v>21</v>
      </c>
      <c r="D307" s="153"/>
      <c r="E307" s="153"/>
      <c r="F307" s="153"/>
      <c r="G307" s="153"/>
      <c r="H307" s="154"/>
      <c r="I307" s="63"/>
      <c r="J307" s="63"/>
      <c r="K307" s="63"/>
    </row>
    <row r="308" spans="1:11" ht="12" customHeight="1" x14ac:dyDescent="0.25">
      <c r="A308" s="4"/>
      <c r="B308" s="61">
        <v>5</v>
      </c>
      <c r="C308" s="62" t="s">
        <v>19</v>
      </c>
      <c r="D308" s="61" t="s">
        <v>105</v>
      </c>
      <c r="E308" s="61">
        <v>1</v>
      </c>
      <c r="F308" s="61">
        <v>174240</v>
      </c>
      <c r="G308" s="61">
        <f>E308*F308</f>
        <v>174240</v>
      </c>
      <c r="H308" s="154"/>
      <c r="I308" s="63">
        <f>G308</f>
        <v>174240</v>
      </c>
      <c r="J308" s="63">
        <f>I308</f>
        <v>174240</v>
      </c>
      <c r="K308" s="63" t="s">
        <v>135</v>
      </c>
    </row>
    <row r="309" spans="1:11" ht="12" customHeight="1" x14ac:dyDescent="0.25">
      <c r="A309" s="4"/>
      <c r="B309" s="64">
        <v>10</v>
      </c>
      <c r="C309" s="62" t="s">
        <v>20</v>
      </c>
      <c r="D309" s="61"/>
      <c r="E309" s="61"/>
      <c r="F309" s="61"/>
      <c r="G309" s="61">
        <f>E309*F309</f>
        <v>0</v>
      </c>
      <c r="H309" s="154"/>
      <c r="I309" s="63">
        <f>G309</f>
        <v>0</v>
      </c>
      <c r="J309" s="63"/>
      <c r="K309" s="63"/>
    </row>
    <row r="310" spans="1:11" ht="19.5" customHeight="1" x14ac:dyDescent="0.25">
      <c r="A310" s="60">
        <v>2</v>
      </c>
      <c r="B310" s="212" t="s">
        <v>150</v>
      </c>
      <c r="C310" s="212"/>
      <c r="D310" s="212"/>
      <c r="E310" s="212"/>
      <c r="F310" s="212"/>
      <c r="G310" s="10" t="s">
        <v>7</v>
      </c>
      <c r="H310" s="32">
        <f>H311</f>
        <v>21266655</v>
      </c>
      <c r="I310" s="25">
        <f>SUM(I311:I317)</f>
        <v>5963000</v>
      </c>
      <c r="J310" s="25">
        <f>SUM(J311:J317)</f>
        <v>5963000</v>
      </c>
      <c r="K310" s="25"/>
    </row>
    <row r="311" spans="1:11" ht="12" customHeight="1" x14ac:dyDescent="0.25">
      <c r="A311" s="4"/>
      <c r="B311" s="61">
        <v>3</v>
      </c>
      <c r="C311" s="62" t="s">
        <v>16</v>
      </c>
      <c r="D311" s="153"/>
      <c r="E311" s="153"/>
      <c r="F311" s="153"/>
      <c r="G311" s="153"/>
      <c r="H311" s="154">
        <v>21266655</v>
      </c>
      <c r="I311" s="63">
        <v>0</v>
      </c>
      <c r="J311" s="63"/>
      <c r="K311" s="63"/>
    </row>
    <row r="312" spans="1:11" ht="12" customHeight="1" x14ac:dyDescent="0.25">
      <c r="A312" s="4"/>
      <c r="B312" s="61">
        <v>4</v>
      </c>
      <c r="C312" s="62" t="s">
        <v>17</v>
      </c>
      <c r="D312" s="153"/>
      <c r="E312" s="153"/>
      <c r="F312" s="153"/>
      <c r="G312" s="153"/>
      <c r="H312" s="154"/>
      <c r="I312" s="63">
        <v>0</v>
      </c>
      <c r="J312" s="63">
        <v>0</v>
      </c>
      <c r="K312" s="63"/>
    </row>
    <row r="313" spans="1:11" ht="12" customHeight="1" x14ac:dyDescent="0.25">
      <c r="A313" s="4"/>
      <c r="B313" s="61">
        <v>6</v>
      </c>
      <c r="C313" s="62" t="s">
        <v>246</v>
      </c>
      <c r="D313" s="153"/>
      <c r="E313" s="153"/>
      <c r="F313" s="153"/>
      <c r="G313" s="153"/>
      <c r="H313" s="154"/>
      <c r="I313" s="63">
        <v>28000</v>
      </c>
      <c r="J313" s="63">
        <f t="shared" ref="J313:J317" si="23">I313</f>
        <v>28000</v>
      </c>
      <c r="K313" s="300" t="s">
        <v>106</v>
      </c>
    </row>
    <row r="314" spans="1:11" ht="12" customHeight="1" x14ac:dyDescent="0.25">
      <c r="A314" s="4"/>
      <c r="B314" s="61">
        <v>6</v>
      </c>
      <c r="C314" s="62" t="s">
        <v>18</v>
      </c>
      <c r="D314" s="153"/>
      <c r="E314" s="153"/>
      <c r="F314" s="153"/>
      <c r="G314" s="153"/>
      <c r="H314" s="154">
        <v>12857362</v>
      </c>
      <c r="I314" s="63">
        <v>54000</v>
      </c>
      <c r="J314" s="63">
        <f t="shared" si="23"/>
        <v>54000</v>
      </c>
      <c r="K314" s="301"/>
    </row>
    <row r="315" spans="1:11" ht="12" customHeight="1" x14ac:dyDescent="0.25">
      <c r="A315" s="4"/>
      <c r="B315" s="61">
        <v>2</v>
      </c>
      <c r="C315" s="62" t="s">
        <v>21</v>
      </c>
      <c r="D315" s="153"/>
      <c r="E315" s="153"/>
      <c r="F315" s="153"/>
      <c r="G315" s="153"/>
      <c r="H315" s="154"/>
      <c r="I315" s="113">
        <f>2500000-949000+250000+219000</f>
        <v>2020000</v>
      </c>
      <c r="J315" s="113">
        <f t="shared" si="23"/>
        <v>2020000</v>
      </c>
      <c r="K315" s="301"/>
    </row>
    <row r="316" spans="1:11" ht="12" customHeight="1" x14ac:dyDescent="0.25">
      <c r="A316" s="4"/>
      <c r="B316" s="61">
        <v>5</v>
      </c>
      <c r="C316" s="62" t="s">
        <v>19</v>
      </c>
      <c r="D316" s="61"/>
      <c r="E316" s="61"/>
      <c r="F316" s="61"/>
      <c r="G316" s="61">
        <f>E316*F316</f>
        <v>0</v>
      </c>
      <c r="H316" s="154"/>
      <c r="I316" s="63">
        <f>G316</f>
        <v>0</v>
      </c>
      <c r="J316" s="63">
        <f t="shared" si="23"/>
        <v>0</v>
      </c>
      <c r="K316" s="301"/>
    </row>
    <row r="317" spans="1:11" ht="12" customHeight="1" x14ac:dyDescent="0.25">
      <c r="A317" s="4"/>
      <c r="B317" s="64">
        <v>10</v>
      </c>
      <c r="C317" s="62" t="s">
        <v>20</v>
      </c>
      <c r="D317" s="61"/>
      <c r="E317" s="61">
        <v>1</v>
      </c>
      <c r="F317" s="61">
        <v>3861000</v>
      </c>
      <c r="G317" s="61">
        <f>E317*F317</f>
        <v>3861000</v>
      </c>
      <c r="H317" s="83"/>
      <c r="I317" s="63">
        <f>G317</f>
        <v>3861000</v>
      </c>
      <c r="J317" s="63">
        <f t="shared" si="23"/>
        <v>3861000</v>
      </c>
      <c r="K317" s="302"/>
    </row>
    <row r="318" spans="1:11" ht="12" customHeight="1" x14ac:dyDescent="0.25">
      <c r="A318" s="60">
        <v>3</v>
      </c>
      <c r="B318" s="177" t="s">
        <v>207</v>
      </c>
      <c r="C318" s="177"/>
      <c r="D318" s="177"/>
      <c r="E318" s="177"/>
      <c r="F318" s="177"/>
      <c r="G318" s="10" t="s">
        <v>7</v>
      </c>
      <c r="H318" s="32">
        <f>H319</f>
        <v>0</v>
      </c>
      <c r="I318" s="25">
        <f>SUM(I319:I325)</f>
        <v>0</v>
      </c>
      <c r="J318" s="25">
        <f>SUM(J319:J325)</f>
        <v>0</v>
      </c>
      <c r="K318" s="11"/>
    </row>
    <row r="319" spans="1:11" ht="12" customHeight="1" x14ac:dyDescent="0.25">
      <c r="A319" s="4"/>
      <c r="B319" s="61">
        <v>3</v>
      </c>
      <c r="C319" s="62" t="s">
        <v>16</v>
      </c>
      <c r="D319" s="153"/>
      <c r="E319" s="153"/>
      <c r="F319" s="153"/>
      <c r="G319" s="153"/>
      <c r="H319" s="154"/>
      <c r="I319" s="63"/>
      <c r="J319" s="63"/>
      <c r="K319" s="68"/>
    </row>
    <row r="320" spans="1:11" ht="12" customHeight="1" x14ac:dyDescent="0.25">
      <c r="A320" s="4"/>
      <c r="B320" s="61">
        <v>4</v>
      </c>
      <c r="C320" s="62" t="s">
        <v>17</v>
      </c>
      <c r="D320" s="153"/>
      <c r="E320" s="153"/>
      <c r="F320" s="153"/>
      <c r="G320" s="153"/>
      <c r="H320" s="154"/>
      <c r="I320" s="63"/>
      <c r="J320" s="63">
        <f>I320</f>
        <v>0</v>
      </c>
    </row>
    <row r="321" spans="1:11" ht="12" customHeight="1" x14ac:dyDescent="0.25">
      <c r="A321" s="4"/>
      <c r="B321" s="61">
        <v>6</v>
      </c>
      <c r="C321" s="62" t="s">
        <v>246</v>
      </c>
      <c r="D321" s="153"/>
      <c r="E321" s="153"/>
      <c r="F321" s="153"/>
      <c r="G321" s="153"/>
      <c r="H321" s="154"/>
      <c r="I321" s="63">
        <v>0</v>
      </c>
      <c r="J321" s="63">
        <f t="shared" ref="J321:J325" si="24">I321</f>
        <v>0</v>
      </c>
      <c r="K321" s="68"/>
    </row>
    <row r="322" spans="1:11" ht="12" customHeight="1" x14ac:dyDescent="0.25">
      <c r="A322" s="4"/>
      <c r="B322" s="61">
        <v>6</v>
      </c>
      <c r="C322" s="62" t="s">
        <v>123</v>
      </c>
      <c r="D322" s="153"/>
      <c r="E322" s="153"/>
      <c r="F322" s="153"/>
      <c r="G322" s="153"/>
      <c r="H322" s="154"/>
      <c r="I322" s="63">
        <v>0</v>
      </c>
      <c r="J322" s="63">
        <f t="shared" si="24"/>
        <v>0</v>
      </c>
      <c r="K322" s="68"/>
    </row>
    <row r="323" spans="1:11" ht="12" customHeight="1" x14ac:dyDescent="0.25">
      <c r="A323" s="4"/>
      <c r="B323" s="61">
        <v>2</v>
      </c>
      <c r="C323" s="62" t="s">
        <v>21</v>
      </c>
      <c r="D323" s="153"/>
      <c r="E323" s="153"/>
      <c r="F323" s="153"/>
      <c r="G323" s="153"/>
      <c r="H323" s="154"/>
      <c r="I323" s="63">
        <v>0</v>
      </c>
      <c r="J323" s="63">
        <f t="shared" si="24"/>
        <v>0</v>
      </c>
      <c r="K323" s="68"/>
    </row>
    <row r="324" spans="1:11" ht="12" customHeight="1" x14ac:dyDescent="0.25">
      <c r="A324" s="4"/>
      <c r="B324" s="61">
        <v>5</v>
      </c>
      <c r="C324" s="62" t="s">
        <v>19</v>
      </c>
      <c r="D324" s="61"/>
      <c r="E324" s="61">
        <v>1</v>
      </c>
      <c r="F324" s="61">
        <v>350000</v>
      </c>
      <c r="G324" s="61">
        <v>0</v>
      </c>
      <c r="H324" s="154"/>
      <c r="I324" s="63">
        <v>0</v>
      </c>
      <c r="J324" s="63">
        <f t="shared" si="24"/>
        <v>0</v>
      </c>
      <c r="K324" s="68"/>
    </row>
    <row r="325" spans="1:11" ht="12" customHeight="1" x14ac:dyDescent="0.25">
      <c r="A325" s="4"/>
      <c r="B325" s="64">
        <v>10</v>
      </c>
      <c r="C325" s="62" t="s">
        <v>20</v>
      </c>
      <c r="D325" s="61"/>
      <c r="E325" s="61">
        <v>1</v>
      </c>
      <c r="F325" s="61"/>
      <c r="G325" s="61">
        <f>E325*F325</f>
        <v>0</v>
      </c>
      <c r="H325" s="66"/>
      <c r="I325" s="63">
        <f>G325</f>
        <v>0</v>
      </c>
      <c r="J325" s="63">
        <f t="shared" si="24"/>
        <v>0</v>
      </c>
      <c r="K325" s="68"/>
    </row>
    <row r="326" spans="1:11" ht="12" customHeight="1" x14ac:dyDescent="0.25">
      <c r="A326" s="60">
        <v>4</v>
      </c>
      <c r="B326" s="177" t="s">
        <v>124</v>
      </c>
      <c r="C326" s="177"/>
      <c r="D326" s="177"/>
      <c r="E326" s="177"/>
      <c r="F326" s="177"/>
      <c r="G326" s="10" t="s">
        <v>7</v>
      </c>
      <c r="H326" s="32">
        <f>H327</f>
        <v>39826017</v>
      </c>
      <c r="I326" s="25">
        <f>SUM(I327:I334)</f>
        <v>9146920</v>
      </c>
      <c r="J326" s="25">
        <f>SUM(J327:J334)</f>
        <v>9146920</v>
      </c>
      <c r="K326" s="11"/>
    </row>
    <row r="327" spans="1:11" ht="12" customHeight="1" x14ac:dyDescent="0.25">
      <c r="A327" s="4"/>
      <c r="B327" s="61">
        <v>3</v>
      </c>
      <c r="C327" s="62" t="s">
        <v>16</v>
      </c>
      <c r="D327" s="153"/>
      <c r="E327" s="153"/>
      <c r="F327" s="153"/>
      <c r="G327" s="153"/>
      <c r="H327" s="154">
        <v>39826017</v>
      </c>
      <c r="I327" s="63"/>
      <c r="J327" s="63"/>
      <c r="K327" s="68"/>
    </row>
    <row r="328" spans="1:11" ht="12" customHeight="1" x14ac:dyDescent="0.25">
      <c r="A328" s="4"/>
      <c r="B328" s="61">
        <v>4</v>
      </c>
      <c r="C328" s="62" t="s">
        <v>17</v>
      </c>
      <c r="D328" s="153"/>
      <c r="E328" s="153"/>
      <c r="F328" s="153"/>
      <c r="G328" s="153"/>
      <c r="H328" s="154"/>
      <c r="I328" s="63">
        <v>0</v>
      </c>
      <c r="J328" s="63">
        <f>I328</f>
        <v>0</v>
      </c>
    </row>
    <row r="329" spans="1:11" ht="12" customHeight="1" x14ac:dyDescent="0.25">
      <c r="A329" s="4"/>
      <c r="B329" s="61">
        <v>6</v>
      </c>
      <c r="C329" s="62" t="s">
        <v>246</v>
      </c>
      <c r="D329" s="153"/>
      <c r="E329" s="153"/>
      <c r="F329" s="153"/>
      <c r="G329" s="153"/>
      <c r="H329" s="154"/>
      <c r="I329" s="63">
        <v>55000</v>
      </c>
      <c r="J329" s="63">
        <f t="shared" ref="J329:J334" si="25">I329</f>
        <v>55000</v>
      </c>
      <c r="K329" s="174" t="s">
        <v>135</v>
      </c>
    </row>
    <row r="330" spans="1:11" ht="12" customHeight="1" x14ac:dyDescent="0.25">
      <c r="A330" s="4"/>
      <c r="B330" s="61">
        <v>6</v>
      </c>
      <c r="C330" s="62" t="s">
        <v>123</v>
      </c>
      <c r="D330" s="153"/>
      <c r="E330" s="153"/>
      <c r="F330" s="153"/>
      <c r="G330" s="153"/>
      <c r="H330" s="154">
        <v>25217960</v>
      </c>
      <c r="I330" s="63">
        <v>86500</v>
      </c>
      <c r="J330" s="63">
        <f t="shared" si="25"/>
        <v>86500</v>
      </c>
      <c r="K330" s="175"/>
    </row>
    <row r="331" spans="1:11" ht="12" customHeight="1" x14ac:dyDescent="0.25">
      <c r="A331" s="4"/>
      <c r="B331" s="61">
        <v>6</v>
      </c>
      <c r="C331" s="62" t="s">
        <v>270</v>
      </c>
      <c r="D331" s="131"/>
      <c r="E331" s="131"/>
      <c r="F331" s="131"/>
      <c r="G331" s="131"/>
      <c r="H331" s="154"/>
      <c r="I331" s="63">
        <v>35000</v>
      </c>
      <c r="J331" s="63">
        <f t="shared" si="25"/>
        <v>35000</v>
      </c>
      <c r="K331" s="175"/>
    </row>
    <row r="332" spans="1:11" ht="12" customHeight="1" x14ac:dyDescent="0.25">
      <c r="A332" s="4"/>
      <c r="B332" s="61">
        <v>2</v>
      </c>
      <c r="C332" s="62" t="s">
        <v>21</v>
      </c>
      <c r="D332" s="153"/>
      <c r="E332" s="153"/>
      <c r="F332" s="153"/>
      <c r="G332" s="153"/>
      <c r="H332" s="154"/>
      <c r="I332" s="63">
        <f>8985420-15000</f>
        <v>8970420</v>
      </c>
      <c r="J332" s="63">
        <f t="shared" si="25"/>
        <v>8970420</v>
      </c>
      <c r="K332" s="176"/>
    </row>
    <row r="333" spans="1:11" ht="12" customHeight="1" x14ac:dyDescent="0.25">
      <c r="A333" s="4"/>
      <c r="B333" s="61">
        <v>5</v>
      </c>
      <c r="C333" s="62" t="s">
        <v>19</v>
      </c>
      <c r="D333" s="61"/>
      <c r="E333" s="61"/>
      <c r="F333" s="61"/>
      <c r="G333" s="61">
        <f>E333*F333</f>
        <v>0</v>
      </c>
      <c r="H333" s="154"/>
      <c r="I333" s="63">
        <f>G333</f>
        <v>0</v>
      </c>
      <c r="J333" s="63">
        <f t="shared" si="25"/>
        <v>0</v>
      </c>
      <c r="K333" s="68"/>
    </row>
    <row r="334" spans="1:11" ht="12" customHeight="1" x14ac:dyDescent="0.25">
      <c r="A334" s="4"/>
      <c r="B334" s="64">
        <v>10</v>
      </c>
      <c r="C334" s="62" t="s">
        <v>20</v>
      </c>
      <c r="D334" s="61"/>
      <c r="E334" s="61"/>
      <c r="F334" s="61"/>
      <c r="G334" s="61">
        <f>E334*F334</f>
        <v>0</v>
      </c>
      <c r="H334" s="66"/>
      <c r="I334" s="63">
        <f>G334</f>
        <v>0</v>
      </c>
      <c r="J334" s="63">
        <f t="shared" si="25"/>
        <v>0</v>
      </c>
      <c r="K334" s="68"/>
    </row>
    <row r="335" spans="1:11" ht="30" customHeight="1" x14ac:dyDescent="0.25">
      <c r="A335" s="60">
        <v>5</v>
      </c>
      <c r="B335" s="169" t="s">
        <v>257</v>
      </c>
      <c r="C335" s="169"/>
      <c r="D335" s="169"/>
      <c r="E335" s="169"/>
      <c r="F335" s="169"/>
      <c r="G335" s="10" t="s">
        <v>7</v>
      </c>
      <c r="H335" s="32"/>
      <c r="I335" s="25">
        <f>SUM(I336:I342)</f>
        <v>65945</v>
      </c>
      <c r="J335" s="25">
        <f>SUM(J336:J342)</f>
        <v>65945</v>
      </c>
      <c r="K335" s="11"/>
    </row>
    <row r="336" spans="1:11" ht="27.75" customHeight="1" x14ac:dyDescent="0.25">
      <c r="A336" s="4"/>
      <c r="B336" s="61">
        <v>3</v>
      </c>
      <c r="C336" s="62" t="s">
        <v>125</v>
      </c>
      <c r="D336" s="153"/>
      <c r="E336" s="153"/>
      <c r="F336" s="153"/>
      <c r="G336" s="153"/>
      <c r="H336" s="154"/>
      <c r="I336" s="63">
        <v>36905</v>
      </c>
      <c r="J336" s="63">
        <f>I336</f>
        <v>36905</v>
      </c>
      <c r="K336" s="64" t="s">
        <v>135</v>
      </c>
    </row>
    <row r="337" spans="1:11" ht="12" customHeight="1" x14ac:dyDescent="0.25">
      <c r="A337" s="4"/>
      <c r="B337" s="61">
        <v>4</v>
      </c>
      <c r="C337" s="62" t="s">
        <v>17</v>
      </c>
      <c r="D337" s="153"/>
      <c r="E337" s="153"/>
      <c r="F337" s="153"/>
      <c r="G337" s="153"/>
      <c r="H337" s="154"/>
      <c r="I337" s="63">
        <v>29040</v>
      </c>
      <c r="J337" s="63">
        <f t="shared" ref="J337:J342" si="26">I337</f>
        <v>29040</v>
      </c>
      <c r="K337" s="68" t="s">
        <v>135</v>
      </c>
    </row>
    <row r="338" spans="1:11" ht="12" customHeight="1" x14ac:dyDescent="0.25">
      <c r="A338" s="4"/>
      <c r="B338" s="61">
        <v>6</v>
      </c>
      <c r="C338" s="62" t="s">
        <v>246</v>
      </c>
      <c r="D338" s="153"/>
      <c r="E338" s="153"/>
      <c r="F338" s="153"/>
      <c r="G338" s="153"/>
      <c r="H338" s="154"/>
      <c r="I338" s="63"/>
      <c r="J338" s="63">
        <f t="shared" si="26"/>
        <v>0</v>
      </c>
      <c r="K338" s="68"/>
    </row>
    <row r="339" spans="1:11" ht="12" customHeight="1" x14ac:dyDescent="0.25">
      <c r="A339" s="4"/>
      <c r="B339" s="61">
        <v>6</v>
      </c>
      <c r="C339" s="62" t="s">
        <v>18</v>
      </c>
      <c r="D339" s="153"/>
      <c r="E339" s="153"/>
      <c r="F339" s="153"/>
      <c r="G339" s="153"/>
      <c r="H339" s="154"/>
      <c r="I339" s="63">
        <v>0</v>
      </c>
      <c r="J339" s="63">
        <f t="shared" si="26"/>
        <v>0</v>
      </c>
      <c r="K339" s="68"/>
    </row>
    <row r="340" spans="1:11" ht="12" customHeight="1" x14ac:dyDescent="0.25">
      <c r="A340" s="4"/>
      <c r="B340" s="61">
        <v>2</v>
      </c>
      <c r="C340" s="62" t="s">
        <v>21</v>
      </c>
      <c r="D340" s="153"/>
      <c r="E340" s="153"/>
      <c r="F340" s="153"/>
      <c r="G340" s="153"/>
      <c r="H340" s="154"/>
      <c r="I340" s="63">
        <v>0</v>
      </c>
      <c r="J340" s="63">
        <f t="shared" si="26"/>
        <v>0</v>
      </c>
      <c r="K340" s="68"/>
    </row>
    <row r="341" spans="1:11" ht="12" customHeight="1" x14ac:dyDescent="0.25">
      <c r="A341" s="4"/>
      <c r="B341" s="61">
        <v>5</v>
      </c>
      <c r="C341" s="62" t="s">
        <v>19</v>
      </c>
      <c r="D341" s="61"/>
      <c r="E341" s="61"/>
      <c r="F341" s="61"/>
      <c r="G341" s="61">
        <f>E341*F341</f>
        <v>0</v>
      </c>
      <c r="H341" s="154"/>
      <c r="I341" s="63"/>
      <c r="J341" s="63">
        <f t="shared" si="26"/>
        <v>0</v>
      </c>
      <c r="K341" s="68"/>
    </row>
    <row r="342" spans="1:11" ht="12" customHeight="1" x14ac:dyDescent="0.25">
      <c r="A342" s="4"/>
      <c r="B342" s="64">
        <v>10</v>
      </c>
      <c r="C342" s="62" t="s">
        <v>20</v>
      </c>
      <c r="D342" s="61"/>
      <c r="E342" s="61"/>
      <c r="F342" s="61"/>
      <c r="G342" s="61">
        <f>E342*F342</f>
        <v>0</v>
      </c>
      <c r="H342" s="66"/>
      <c r="I342" s="63"/>
      <c r="J342" s="63">
        <f t="shared" si="26"/>
        <v>0</v>
      </c>
      <c r="K342" s="68"/>
    </row>
    <row r="343" spans="1:11" ht="12" customHeight="1" x14ac:dyDescent="0.25">
      <c r="A343" s="60">
        <v>6</v>
      </c>
      <c r="B343" s="169" t="s">
        <v>172</v>
      </c>
      <c r="C343" s="169"/>
      <c r="D343" s="169"/>
      <c r="E343" s="169"/>
      <c r="F343" s="169"/>
      <c r="G343" s="10" t="s">
        <v>7</v>
      </c>
      <c r="H343" s="32"/>
      <c r="I343" s="25">
        <f>SUM(I344:I350)</f>
        <v>5700</v>
      </c>
      <c r="J343" s="25">
        <f>SUM(J344:J350)</f>
        <v>5700</v>
      </c>
      <c r="K343" s="11"/>
    </row>
    <row r="344" spans="1:11" ht="12" customHeight="1" x14ac:dyDescent="0.25">
      <c r="A344" s="4"/>
      <c r="B344" s="61">
        <v>3</v>
      </c>
      <c r="C344" s="62" t="s">
        <v>125</v>
      </c>
      <c r="D344" s="153"/>
      <c r="E344" s="153"/>
      <c r="F344" s="153"/>
      <c r="G344" s="153"/>
      <c r="H344" s="154">
        <v>8816145</v>
      </c>
      <c r="I344" s="63">
        <v>0</v>
      </c>
      <c r="J344" s="63">
        <f>I344</f>
        <v>0</v>
      </c>
      <c r="K344" s="67"/>
    </row>
    <row r="345" spans="1:11" ht="12" customHeight="1" x14ac:dyDescent="0.25">
      <c r="A345" s="4"/>
      <c r="B345" s="61">
        <v>4</v>
      </c>
      <c r="C345" s="62" t="s">
        <v>17</v>
      </c>
      <c r="D345" s="153"/>
      <c r="E345" s="153"/>
      <c r="F345" s="153"/>
      <c r="G345" s="153"/>
      <c r="H345" s="154"/>
      <c r="I345" s="63">
        <v>0</v>
      </c>
      <c r="J345" s="63">
        <f>I345</f>
        <v>0</v>
      </c>
    </row>
    <row r="346" spans="1:11" ht="12" customHeight="1" x14ac:dyDescent="0.25">
      <c r="A346" s="4"/>
      <c r="B346" s="61">
        <v>6</v>
      </c>
      <c r="C346" s="62" t="s">
        <v>246</v>
      </c>
      <c r="D346" s="153"/>
      <c r="E346" s="153"/>
      <c r="F346" s="153"/>
      <c r="G346" s="153"/>
      <c r="H346" s="154"/>
      <c r="I346" s="63">
        <v>500</v>
      </c>
      <c r="J346" s="63">
        <f t="shared" ref="J346:J350" si="27">I346</f>
        <v>500</v>
      </c>
      <c r="K346" s="306" t="s">
        <v>135</v>
      </c>
    </row>
    <row r="347" spans="1:11" ht="12" customHeight="1" x14ac:dyDescent="0.25">
      <c r="A347" s="4"/>
      <c r="B347" s="61">
        <v>6</v>
      </c>
      <c r="C347" s="62" t="s">
        <v>18</v>
      </c>
      <c r="D347" s="153"/>
      <c r="E347" s="153"/>
      <c r="F347" s="153"/>
      <c r="G347" s="153"/>
      <c r="H347" s="154">
        <v>5979750</v>
      </c>
      <c r="I347" s="63">
        <v>4200</v>
      </c>
      <c r="J347" s="63">
        <f t="shared" si="27"/>
        <v>4200</v>
      </c>
      <c r="K347" s="306"/>
    </row>
    <row r="348" spans="1:11" ht="12" customHeight="1" x14ac:dyDescent="0.25">
      <c r="A348" s="4"/>
      <c r="B348" s="61">
        <v>2</v>
      </c>
      <c r="C348" s="62" t="s">
        <v>21</v>
      </c>
      <c r="D348" s="153"/>
      <c r="E348" s="153"/>
      <c r="F348" s="153"/>
      <c r="G348" s="153"/>
      <c r="H348" s="154"/>
      <c r="I348" s="63">
        <v>1000</v>
      </c>
      <c r="J348" s="63">
        <f t="shared" si="27"/>
        <v>1000</v>
      </c>
      <c r="K348" s="307"/>
    </row>
    <row r="349" spans="1:11" ht="12" customHeight="1" x14ac:dyDescent="0.25">
      <c r="A349" s="4"/>
      <c r="B349" s="61">
        <v>5</v>
      </c>
      <c r="C349" s="62" t="s">
        <v>19</v>
      </c>
      <c r="D349" s="61"/>
      <c r="E349" s="61"/>
      <c r="F349" s="61"/>
      <c r="G349" s="61">
        <f>E349*F349</f>
        <v>0</v>
      </c>
      <c r="H349" s="154"/>
      <c r="I349" s="63">
        <f>G349</f>
        <v>0</v>
      </c>
      <c r="J349" s="63">
        <f t="shared" si="27"/>
        <v>0</v>
      </c>
      <c r="K349" s="68"/>
    </row>
    <row r="350" spans="1:11" ht="12" customHeight="1" x14ac:dyDescent="0.25">
      <c r="A350" s="4"/>
      <c r="B350" s="64">
        <v>10</v>
      </c>
      <c r="C350" s="62" t="s">
        <v>20</v>
      </c>
      <c r="D350" s="61"/>
      <c r="E350" s="61"/>
      <c r="F350" s="61"/>
      <c r="G350" s="61">
        <f>E350*F350</f>
        <v>0</v>
      </c>
      <c r="H350" s="66"/>
      <c r="I350" s="63">
        <f>G350</f>
        <v>0</v>
      </c>
      <c r="J350" s="63">
        <f t="shared" si="27"/>
        <v>0</v>
      </c>
      <c r="K350" s="68"/>
    </row>
    <row r="351" spans="1:11" ht="12" customHeight="1" x14ac:dyDescent="0.25">
      <c r="A351" s="60">
        <v>7</v>
      </c>
      <c r="B351" s="183" t="s">
        <v>131</v>
      </c>
      <c r="C351" s="183"/>
      <c r="D351" s="183"/>
      <c r="E351" s="183"/>
      <c r="F351" s="183"/>
      <c r="G351" s="10" t="s">
        <v>7</v>
      </c>
      <c r="H351" s="32"/>
      <c r="I351" s="25">
        <f>SUM(I352:I358)</f>
        <v>3675</v>
      </c>
      <c r="J351" s="25">
        <f>SUM(J352:J358)</f>
        <v>3675</v>
      </c>
      <c r="K351" s="11"/>
    </row>
    <row r="352" spans="1:11" ht="12" customHeight="1" x14ac:dyDescent="0.25">
      <c r="A352" s="4"/>
      <c r="B352" s="61">
        <v>3</v>
      </c>
      <c r="C352" s="62" t="s">
        <v>125</v>
      </c>
      <c r="D352" s="153"/>
      <c r="E352" s="153"/>
      <c r="F352" s="153"/>
      <c r="G352" s="153"/>
      <c r="H352" s="154">
        <v>445000</v>
      </c>
      <c r="I352" s="63">
        <v>0</v>
      </c>
      <c r="J352" s="63">
        <f>I352</f>
        <v>0</v>
      </c>
      <c r="K352" s="67"/>
    </row>
    <row r="353" spans="1:11" ht="12" customHeight="1" x14ac:dyDescent="0.25">
      <c r="A353" s="4"/>
      <c r="B353" s="61">
        <v>4</v>
      </c>
      <c r="C353" s="62" t="s">
        <v>17</v>
      </c>
      <c r="D353" s="153"/>
      <c r="E353" s="153"/>
      <c r="F353" s="153"/>
      <c r="G353" s="153"/>
      <c r="H353" s="154"/>
      <c r="I353" s="63">
        <v>0</v>
      </c>
      <c r="J353" s="63">
        <f>I353</f>
        <v>0</v>
      </c>
    </row>
    <row r="354" spans="1:11" ht="12" customHeight="1" x14ac:dyDescent="0.25">
      <c r="A354" s="4"/>
      <c r="B354" s="61">
        <v>6</v>
      </c>
      <c r="C354" s="62" t="s">
        <v>246</v>
      </c>
      <c r="D354" s="153"/>
      <c r="E354" s="153"/>
      <c r="F354" s="153"/>
      <c r="G354" s="153"/>
      <c r="H354" s="154"/>
      <c r="I354" s="63">
        <v>3025</v>
      </c>
      <c r="J354" s="63">
        <f t="shared" ref="J354:J358" si="28">I354</f>
        <v>3025</v>
      </c>
      <c r="K354" s="68" t="s">
        <v>106</v>
      </c>
    </row>
    <row r="355" spans="1:11" ht="12" customHeight="1" x14ac:dyDescent="0.25">
      <c r="A355" s="4"/>
      <c r="B355" s="61">
        <v>6</v>
      </c>
      <c r="C355" s="62" t="s">
        <v>18</v>
      </c>
      <c r="D355" s="153"/>
      <c r="E355" s="153"/>
      <c r="F355" s="153"/>
      <c r="G355" s="153"/>
      <c r="H355" s="154">
        <v>336000</v>
      </c>
      <c r="I355" s="63"/>
      <c r="J355" s="63">
        <f t="shared" si="28"/>
        <v>0</v>
      </c>
      <c r="K355" s="68"/>
    </row>
    <row r="356" spans="1:11" ht="12" customHeight="1" x14ac:dyDescent="0.25">
      <c r="A356" s="4"/>
      <c r="B356" s="61">
        <v>2</v>
      </c>
      <c r="C356" s="62" t="s">
        <v>21</v>
      </c>
      <c r="D356" s="153"/>
      <c r="E356" s="153"/>
      <c r="F356" s="153"/>
      <c r="G356" s="153"/>
      <c r="H356" s="154"/>
      <c r="I356" s="63">
        <v>650</v>
      </c>
      <c r="J356" s="63">
        <f t="shared" si="28"/>
        <v>650</v>
      </c>
      <c r="K356" s="68" t="s">
        <v>106</v>
      </c>
    </row>
    <row r="357" spans="1:11" ht="12" customHeight="1" x14ac:dyDescent="0.25">
      <c r="A357" s="4"/>
      <c r="B357" s="61">
        <v>5</v>
      </c>
      <c r="C357" s="62" t="s">
        <v>19</v>
      </c>
      <c r="D357" s="61"/>
      <c r="E357" s="61"/>
      <c r="F357" s="61"/>
      <c r="G357" s="61">
        <f>E357*F357</f>
        <v>0</v>
      </c>
      <c r="H357" s="154"/>
      <c r="I357" s="63">
        <f>G357</f>
        <v>0</v>
      </c>
      <c r="J357" s="63">
        <f t="shared" si="28"/>
        <v>0</v>
      </c>
      <c r="K357" s="68"/>
    </row>
    <row r="358" spans="1:11" ht="12" customHeight="1" x14ac:dyDescent="0.25">
      <c r="A358" s="4"/>
      <c r="B358" s="64">
        <v>10</v>
      </c>
      <c r="C358" s="62" t="s">
        <v>20</v>
      </c>
      <c r="D358" s="61"/>
      <c r="E358" s="61"/>
      <c r="F358" s="61"/>
      <c r="G358" s="61">
        <f>E358*F358</f>
        <v>0</v>
      </c>
      <c r="H358" s="66"/>
      <c r="I358" s="63">
        <f>G358</f>
        <v>0</v>
      </c>
      <c r="J358" s="63">
        <f t="shared" si="28"/>
        <v>0</v>
      </c>
      <c r="K358" s="68"/>
    </row>
    <row r="359" spans="1:11" ht="12" customHeight="1" x14ac:dyDescent="0.25">
      <c r="A359" s="60">
        <v>8</v>
      </c>
      <c r="B359" s="183" t="s">
        <v>132</v>
      </c>
      <c r="C359" s="183"/>
      <c r="D359" s="183"/>
      <c r="E359" s="183"/>
      <c r="F359" s="183"/>
      <c r="G359" s="10" t="s">
        <v>7</v>
      </c>
      <c r="H359" s="32"/>
      <c r="I359" s="25">
        <f>SUM(I360:I366)</f>
        <v>2165</v>
      </c>
      <c r="J359" s="25">
        <f>SUM(J360:J366)</f>
        <v>2165</v>
      </c>
      <c r="K359" s="11"/>
    </row>
    <row r="360" spans="1:11" ht="12" customHeight="1" x14ac:dyDescent="0.25">
      <c r="A360" s="4"/>
      <c r="B360" s="61">
        <v>3</v>
      </c>
      <c r="C360" s="62" t="s">
        <v>125</v>
      </c>
      <c r="D360" s="153"/>
      <c r="E360" s="153"/>
      <c r="F360" s="153"/>
      <c r="G360" s="153"/>
      <c r="H360" s="154">
        <v>200000</v>
      </c>
      <c r="I360" s="63">
        <v>0</v>
      </c>
      <c r="J360" s="63">
        <f>I360</f>
        <v>0</v>
      </c>
      <c r="K360" s="67"/>
    </row>
    <row r="361" spans="1:11" ht="12" customHeight="1" x14ac:dyDescent="0.25">
      <c r="A361" s="4"/>
      <c r="B361" s="61">
        <v>4</v>
      </c>
      <c r="C361" s="62" t="s">
        <v>17</v>
      </c>
      <c r="D361" s="153"/>
      <c r="E361" s="153"/>
      <c r="F361" s="153"/>
      <c r="G361" s="153"/>
      <c r="H361" s="154"/>
      <c r="I361" s="63"/>
      <c r="J361" s="63">
        <f>I361</f>
        <v>0</v>
      </c>
    </row>
    <row r="362" spans="1:11" ht="12" customHeight="1" x14ac:dyDescent="0.25">
      <c r="A362" s="4"/>
      <c r="B362" s="61">
        <v>6</v>
      </c>
      <c r="C362" s="62" t="s">
        <v>246</v>
      </c>
      <c r="D362" s="153"/>
      <c r="E362" s="153"/>
      <c r="F362" s="153"/>
      <c r="G362" s="153"/>
      <c r="H362" s="154"/>
      <c r="I362" s="63">
        <v>1815</v>
      </c>
      <c r="J362" s="63">
        <f t="shared" ref="J362:J366" si="29">I362</f>
        <v>1815</v>
      </c>
      <c r="K362" s="68" t="s">
        <v>106</v>
      </c>
    </row>
    <row r="363" spans="1:11" ht="12" customHeight="1" x14ac:dyDescent="0.25">
      <c r="A363" s="4"/>
      <c r="B363" s="61">
        <v>6</v>
      </c>
      <c r="C363" s="62" t="s">
        <v>18</v>
      </c>
      <c r="D363" s="153"/>
      <c r="E363" s="153"/>
      <c r="F363" s="153"/>
      <c r="G363" s="153"/>
      <c r="H363" s="154">
        <v>155000</v>
      </c>
      <c r="I363" s="63"/>
      <c r="J363" s="63">
        <f t="shared" si="29"/>
        <v>0</v>
      </c>
      <c r="K363" s="68"/>
    </row>
    <row r="364" spans="1:11" ht="12" customHeight="1" x14ac:dyDescent="0.25">
      <c r="A364" s="4"/>
      <c r="B364" s="61">
        <v>2</v>
      </c>
      <c r="C364" s="62" t="s">
        <v>21</v>
      </c>
      <c r="D364" s="153"/>
      <c r="E364" s="153"/>
      <c r="F364" s="153"/>
      <c r="G364" s="153"/>
      <c r="H364" s="154"/>
      <c r="I364" s="63">
        <v>350</v>
      </c>
      <c r="J364" s="63">
        <f t="shared" si="29"/>
        <v>350</v>
      </c>
      <c r="K364" s="68" t="s">
        <v>106</v>
      </c>
    </row>
    <row r="365" spans="1:11" ht="12" customHeight="1" x14ac:dyDescent="0.25">
      <c r="A365" s="4"/>
      <c r="B365" s="61">
        <v>5</v>
      </c>
      <c r="C365" s="62" t="s">
        <v>19</v>
      </c>
      <c r="D365" s="61"/>
      <c r="E365" s="61"/>
      <c r="F365" s="61"/>
      <c r="G365" s="61">
        <f>E365*F365</f>
        <v>0</v>
      </c>
      <c r="H365" s="154"/>
      <c r="I365" s="63">
        <f>G365</f>
        <v>0</v>
      </c>
      <c r="J365" s="63">
        <f t="shared" si="29"/>
        <v>0</v>
      </c>
      <c r="K365" s="68"/>
    </row>
    <row r="366" spans="1:11" ht="12" customHeight="1" x14ac:dyDescent="0.25">
      <c r="A366" s="4"/>
      <c r="B366" s="64">
        <v>10</v>
      </c>
      <c r="C366" s="62" t="s">
        <v>20</v>
      </c>
      <c r="D366" s="61"/>
      <c r="E366" s="61"/>
      <c r="F366" s="61"/>
      <c r="G366" s="61">
        <f>E366*F366</f>
        <v>0</v>
      </c>
      <c r="H366" s="66"/>
      <c r="I366" s="63">
        <f>G366</f>
        <v>0</v>
      </c>
      <c r="J366" s="63">
        <f t="shared" si="29"/>
        <v>0</v>
      </c>
      <c r="K366" s="68"/>
    </row>
    <row r="367" spans="1:11" ht="12" customHeight="1" x14ac:dyDescent="0.25">
      <c r="A367" s="60">
        <v>9</v>
      </c>
      <c r="B367" s="183" t="s">
        <v>133</v>
      </c>
      <c r="C367" s="183"/>
      <c r="D367" s="183"/>
      <c r="E367" s="183"/>
      <c r="F367" s="183"/>
      <c r="G367" s="10" t="s">
        <v>7</v>
      </c>
      <c r="H367" s="32"/>
      <c r="I367" s="25">
        <f>SUM(I368:I374)</f>
        <v>38625</v>
      </c>
      <c r="J367" s="25">
        <f>SUM(J368:J374)</f>
        <v>38625</v>
      </c>
      <c r="K367" s="11"/>
    </row>
    <row r="368" spans="1:11" ht="12" customHeight="1" x14ac:dyDescent="0.25">
      <c r="A368" s="4"/>
      <c r="B368" s="61">
        <v>3</v>
      </c>
      <c r="C368" s="62" t="s">
        <v>125</v>
      </c>
      <c r="D368" s="153"/>
      <c r="E368" s="153"/>
      <c r="F368" s="153"/>
      <c r="G368" s="153"/>
      <c r="H368" s="154">
        <v>390000</v>
      </c>
      <c r="I368" s="63">
        <v>0</v>
      </c>
      <c r="J368" s="63">
        <f>I368</f>
        <v>0</v>
      </c>
      <c r="K368" s="67"/>
    </row>
    <row r="369" spans="1:11" ht="12" customHeight="1" x14ac:dyDescent="0.25">
      <c r="A369" s="4"/>
      <c r="B369" s="61">
        <v>4</v>
      </c>
      <c r="C369" s="62" t="s">
        <v>17</v>
      </c>
      <c r="D369" s="153"/>
      <c r="E369" s="153"/>
      <c r="F369" s="153"/>
      <c r="G369" s="153"/>
      <c r="H369" s="154"/>
      <c r="I369" s="63"/>
      <c r="J369" s="63">
        <f>I369</f>
        <v>0</v>
      </c>
    </row>
    <row r="370" spans="1:11" ht="12" customHeight="1" x14ac:dyDescent="0.25">
      <c r="A370" s="4"/>
      <c r="B370" s="61">
        <v>6</v>
      </c>
      <c r="C370" s="62" t="s">
        <v>246</v>
      </c>
      <c r="D370" s="153"/>
      <c r="E370" s="153"/>
      <c r="F370" s="153"/>
      <c r="G370" s="153"/>
      <c r="H370" s="154"/>
      <c r="I370" s="63">
        <v>3025</v>
      </c>
      <c r="J370" s="63">
        <f t="shared" ref="J370:J374" si="30">I370</f>
        <v>3025</v>
      </c>
      <c r="K370" s="68" t="s">
        <v>106</v>
      </c>
    </row>
    <row r="371" spans="1:11" ht="12" customHeight="1" x14ac:dyDescent="0.25">
      <c r="A371" s="4"/>
      <c r="B371" s="61">
        <v>6</v>
      </c>
      <c r="C371" s="62" t="s">
        <v>18</v>
      </c>
      <c r="D371" s="153"/>
      <c r="E371" s="153"/>
      <c r="F371" s="153"/>
      <c r="G371" s="153"/>
      <c r="H371" s="154">
        <v>296000</v>
      </c>
      <c r="I371" s="63">
        <v>0</v>
      </c>
      <c r="J371" s="63">
        <f t="shared" si="30"/>
        <v>0</v>
      </c>
      <c r="K371" s="68"/>
    </row>
    <row r="372" spans="1:11" ht="12" customHeight="1" x14ac:dyDescent="0.25">
      <c r="A372" s="4"/>
      <c r="B372" s="61">
        <v>2</v>
      </c>
      <c r="C372" s="62" t="s">
        <v>21</v>
      </c>
      <c r="D372" s="153"/>
      <c r="E372" s="153"/>
      <c r="F372" s="153"/>
      <c r="G372" s="153"/>
      <c r="H372" s="154"/>
      <c r="I372" s="63">
        <v>35600</v>
      </c>
      <c r="J372" s="63">
        <f t="shared" si="30"/>
        <v>35600</v>
      </c>
      <c r="K372" s="68" t="s">
        <v>106</v>
      </c>
    </row>
    <row r="373" spans="1:11" ht="12" customHeight="1" x14ac:dyDescent="0.25">
      <c r="A373" s="4"/>
      <c r="B373" s="61">
        <v>5</v>
      </c>
      <c r="C373" s="62" t="s">
        <v>19</v>
      </c>
      <c r="D373" s="61"/>
      <c r="E373" s="61"/>
      <c r="F373" s="61"/>
      <c r="G373" s="61">
        <f>E373*F373</f>
        <v>0</v>
      </c>
      <c r="H373" s="154"/>
      <c r="I373" s="63">
        <f>G373</f>
        <v>0</v>
      </c>
      <c r="J373" s="63">
        <f t="shared" si="30"/>
        <v>0</v>
      </c>
      <c r="K373" s="68"/>
    </row>
    <row r="374" spans="1:11" ht="12" customHeight="1" x14ac:dyDescent="0.25">
      <c r="A374" s="4"/>
      <c r="B374" s="64">
        <v>10</v>
      </c>
      <c r="C374" s="62" t="s">
        <v>20</v>
      </c>
      <c r="D374" s="61"/>
      <c r="E374" s="61"/>
      <c r="F374" s="61"/>
      <c r="G374" s="61">
        <f>E374*F374</f>
        <v>0</v>
      </c>
      <c r="H374" s="66"/>
      <c r="I374" s="63">
        <f>G374</f>
        <v>0</v>
      </c>
      <c r="J374" s="63">
        <f t="shared" si="30"/>
        <v>0</v>
      </c>
      <c r="K374" s="68"/>
    </row>
    <row r="375" spans="1:11" ht="12" customHeight="1" x14ac:dyDescent="0.25">
      <c r="A375" s="60">
        <v>10</v>
      </c>
      <c r="B375" s="183" t="s">
        <v>148</v>
      </c>
      <c r="C375" s="183"/>
      <c r="D375" s="183"/>
      <c r="E375" s="183"/>
      <c r="F375" s="183"/>
      <c r="G375" s="10" t="s">
        <v>7</v>
      </c>
      <c r="H375" s="32"/>
      <c r="I375" s="25">
        <f>SUM(I376:I382)</f>
        <v>500</v>
      </c>
      <c r="J375" s="25">
        <f>SUM(J376:J382)</f>
        <v>500</v>
      </c>
      <c r="K375" s="11"/>
    </row>
    <row r="376" spans="1:11" ht="12" customHeight="1" x14ac:dyDescent="0.25">
      <c r="A376" s="4"/>
      <c r="B376" s="61">
        <v>3</v>
      </c>
      <c r="C376" s="62" t="s">
        <v>125</v>
      </c>
      <c r="D376" s="153"/>
      <c r="E376" s="153"/>
      <c r="F376" s="153"/>
      <c r="G376" s="153"/>
      <c r="H376" s="154">
        <v>238910</v>
      </c>
      <c r="I376" s="63">
        <v>0</v>
      </c>
      <c r="J376" s="63">
        <f>I376</f>
        <v>0</v>
      </c>
      <c r="K376" s="67"/>
    </row>
    <row r="377" spans="1:11" ht="12" customHeight="1" x14ac:dyDescent="0.25">
      <c r="A377" s="4"/>
      <c r="B377" s="61">
        <v>4</v>
      </c>
      <c r="C377" s="62" t="s">
        <v>17</v>
      </c>
      <c r="D377" s="153"/>
      <c r="E377" s="153"/>
      <c r="F377" s="153"/>
      <c r="G377" s="153"/>
      <c r="H377" s="154"/>
      <c r="I377" s="63">
        <v>0</v>
      </c>
      <c r="J377" s="63">
        <f>I377</f>
        <v>0</v>
      </c>
    </row>
    <row r="378" spans="1:11" ht="12" customHeight="1" x14ac:dyDescent="0.25">
      <c r="A378" s="4"/>
      <c r="B378" s="61">
        <v>6</v>
      </c>
      <c r="C378" s="62" t="s">
        <v>246</v>
      </c>
      <c r="D378" s="153"/>
      <c r="E378" s="153"/>
      <c r="F378" s="153"/>
      <c r="G378" s="153"/>
      <c r="H378" s="154"/>
      <c r="I378" s="63">
        <v>0</v>
      </c>
      <c r="J378" s="63">
        <f t="shared" ref="J378:J382" si="31">I378</f>
        <v>0</v>
      </c>
      <c r="K378" s="68"/>
    </row>
    <row r="379" spans="1:11" ht="12" customHeight="1" x14ac:dyDescent="0.25">
      <c r="A379" s="4"/>
      <c r="B379" s="61">
        <v>6</v>
      </c>
      <c r="C379" s="62" t="s">
        <v>18</v>
      </c>
      <c r="D379" s="153"/>
      <c r="E379" s="153"/>
      <c r="F379" s="153"/>
      <c r="G379" s="153"/>
      <c r="H379" s="154">
        <v>219127</v>
      </c>
      <c r="I379" s="63"/>
      <c r="J379" s="63">
        <f t="shared" si="31"/>
        <v>0</v>
      </c>
      <c r="K379" s="68"/>
    </row>
    <row r="380" spans="1:11" ht="12" customHeight="1" x14ac:dyDescent="0.25">
      <c r="A380" s="4"/>
      <c r="B380" s="61">
        <v>2</v>
      </c>
      <c r="C380" s="62" t="s">
        <v>21</v>
      </c>
      <c r="D380" s="153"/>
      <c r="E380" s="153"/>
      <c r="F380" s="153"/>
      <c r="G380" s="153"/>
      <c r="H380" s="154"/>
      <c r="I380" s="63">
        <v>500</v>
      </c>
      <c r="J380" s="63">
        <f t="shared" si="31"/>
        <v>500</v>
      </c>
      <c r="K380" s="68" t="s">
        <v>106</v>
      </c>
    </row>
    <row r="381" spans="1:11" ht="12" customHeight="1" x14ac:dyDescent="0.25">
      <c r="A381" s="4"/>
      <c r="B381" s="61">
        <v>5</v>
      </c>
      <c r="C381" s="62" t="s">
        <v>19</v>
      </c>
      <c r="D381" s="61"/>
      <c r="E381" s="61"/>
      <c r="F381" s="61"/>
      <c r="G381" s="61">
        <f>E381*F381</f>
        <v>0</v>
      </c>
      <c r="H381" s="154"/>
      <c r="I381" s="63">
        <f>G381</f>
        <v>0</v>
      </c>
      <c r="J381" s="63">
        <f t="shared" si="31"/>
        <v>0</v>
      </c>
      <c r="K381" s="68"/>
    </row>
    <row r="382" spans="1:11" ht="12" customHeight="1" x14ac:dyDescent="0.25">
      <c r="A382" s="4"/>
      <c r="B382" s="64">
        <v>10</v>
      </c>
      <c r="C382" s="62" t="s">
        <v>20</v>
      </c>
      <c r="D382" s="61"/>
      <c r="E382" s="61"/>
      <c r="F382" s="61"/>
      <c r="G382" s="61">
        <f>E382*F382</f>
        <v>0</v>
      </c>
      <c r="H382" s="66"/>
      <c r="I382" s="63">
        <f>G382</f>
        <v>0</v>
      </c>
      <c r="J382" s="63">
        <f t="shared" si="31"/>
        <v>0</v>
      </c>
      <c r="K382" s="68"/>
    </row>
    <row r="383" spans="1:11" ht="12" customHeight="1" x14ac:dyDescent="0.25">
      <c r="A383" s="60">
        <v>11</v>
      </c>
      <c r="B383" s="177" t="s">
        <v>134</v>
      </c>
      <c r="C383" s="177"/>
      <c r="D383" s="177"/>
      <c r="E383" s="177"/>
      <c r="F383" s="177"/>
      <c r="G383" s="10" t="s">
        <v>7</v>
      </c>
      <c r="H383" s="25">
        <f>SUM(H384:H390)</f>
        <v>0</v>
      </c>
      <c r="I383" s="25">
        <f>SUM(I384:I390)</f>
        <v>206000</v>
      </c>
      <c r="J383" s="25">
        <f>SUM(J384:J390)</f>
        <v>206000</v>
      </c>
      <c r="K383" s="11"/>
    </row>
    <row r="384" spans="1:11" ht="12" customHeight="1" x14ac:dyDescent="0.25">
      <c r="A384" s="4"/>
      <c r="B384" s="61">
        <v>3</v>
      </c>
      <c r="C384" s="62" t="s">
        <v>16</v>
      </c>
      <c r="D384" s="153"/>
      <c r="E384" s="153"/>
      <c r="F384" s="153"/>
      <c r="G384" s="153"/>
      <c r="H384" s="166"/>
      <c r="I384" s="63"/>
      <c r="J384" s="63"/>
      <c r="K384" s="68"/>
    </row>
    <row r="385" spans="1:11" ht="12" customHeight="1" x14ac:dyDescent="0.25">
      <c r="A385" s="4"/>
      <c r="B385" s="61">
        <v>4</v>
      </c>
      <c r="C385" s="62" t="s">
        <v>17</v>
      </c>
      <c r="D385" s="153"/>
      <c r="E385" s="153"/>
      <c r="F385" s="153"/>
      <c r="G385" s="153"/>
      <c r="H385" s="167"/>
      <c r="I385" s="63"/>
      <c r="J385" s="63"/>
      <c r="K385" s="68"/>
    </row>
    <row r="386" spans="1:11" ht="12" customHeight="1" x14ac:dyDescent="0.25">
      <c r="A386" s="4"/>
      <c r="B386" s="61">
        <v>6</v>
      </c>
      <c r="C386" s="62" t="s">
        <v>246</v>
      </c>
      <c r="D386" s="153"/>
      <c r="E386" s="153"/>
      <c r="F386" s="153"/>
      <c r="G386" s="153"/>
      <c r="H386" s="167"/>
      <c r="I386" s="63">
        <v>0</v>
      </c>
      <c r="J386" s="63">
        <v>0</v>
      </c>
      <c r="K386" s="68"/>
    </row>
    <row r="387" spans="1:11" ht="12" customHeight="1" x14ac:dyDescent="0.25">
      <c r="A387" s="4"/>
      <c r="B387" s="61">
        <v>6</v>
      </c>
      <c r="C387" s="62" t="s">
        <v>18</v>
      </c>
      <c r="D387" s="153"/>
      <c r="E387" s="153"/>
      <c r="F387" s="153"/>
      <c r="G387" s="153"/>
      <c r="H387" s="168"/>
      <c r="I387" s="63"/>
      <c r="J387" s="63"/>
      <c r="K387" s="68"/>
    </row>
    <row r="388" spans="1:11" ht="12" customHeight="1" x14ac:dyDescent="0.25">
      <c r="A388" s="4"/>
      <c r="B388" s="61">
        <v>2</v>
      </c>
      <c r="C388" s="62" t="s">
        <v>21</v>
      </c>
      <c r="D388" s="153"/>
      <c r="E388" s="153"/>
      <c r="F388" s="153"/>
      <c r="G388" s="153"/>
      <c r="H388" s="166"/>
      <c r="I388" s="63"/>
      <c r="J388" s="63"/>
      <c r="K388" s="68"/>
    </row>
    <row r="389" spans="1:11" ht="12" customHeight="1" x14ac:dyDescent="0.25">
      <c r="A389" s="4"/>
      <c r="B389" s="61">
        <v>5</v>
      </c>
      <c r="C389" s="62" t="s">
        <v>19</v>
      </c>
      <c r="D389" s="61" t="s">
        <v>105</v>
      </c>
      <c r="E389" s="61">
        <v>1</v>
      </c>
      <c r="F389" s="71">
        <f>205000+1000</f>
        <v>206000</v>
      </c>
      <c r="G389" s="71">
        <f>E389*F389</f>
        <v>206000</v>
      </c>
      <c r="H389" s="167"/>
      <c r="I389" s="63">
        <f>G389</f>
        <v>206000</v>
      </c>
      <c r="J389" s="63">
        <f>I389</f>
        <v>206000</v>
      </c>
      <c r="K389" s="68" t="s">
        <v>106</v>
      </c>
    </row>
    <row r="390" spans="1:11" ht="12" customHeight="1" x14ac:dyDescent="0.25">
      <c r="A390" s="4"/>
      <c r="B390" s="64">
        <v>10</v>
      </c>
      <c r="C390" s="62" t="s">
        <v>20</v>
      </c>
      <c r="D390" s="61"/>
      <c r="E390" s="61"/>
      <c r="F390" s="61"/>
      <c r="G390" s="61">
        <f>E390*F390</f>
        <v>0</v>
      </c>
      <c r="H390" s="168"/>
      <c r="I390" s="63">
        <f>G390</f>
        <v>0</v>
      </c>
      <c r="J390" s="63"/>
      <c r="K390" s="68"/>
    </row>
    <row r="391" spans="1:11" ht="47.25" customHeight="1" x14ac:dyDescent="0.25">
      <c r="A391" s="60">
        <v>12</v>
      </c>
      <c r="B391" s="169" t="s">
        <v>159</v>
      </c>
      <c r="C391" s="169"/>
      <c r="D391" s="169"/>
      <c r="E391" s="169"/>
      <c r="F391" s="169"/>
      <c r="G391" s="10" t="s">
        <v>7</v>
      </c>
      <c r="H391" s="32"/>
      <c r="I391" s="25">
        <f>SUM(I392:I398)</f>
        <v>4799000</v>
      </c>
      <c r="J391" s="25">
        <f>SUM(J392:J398)</f>
        <v>4799000</v>
      </c>
      <c r="K391" s="11"/>
    </row>
    <row r="392" spans="1:11" ht="75" x14ac:dyDescent="0.25">
      <c r="A392" s="4"/>
      <c r="B392" s="61">
        <v>3</v>
      </c>
      <c r="C392" s="64" t="s">
        <v>139</v>
      </c>
      <c r="D392" s="153"/>
      <c r="E392" s="153"/>
      <c r="F392" s="153"/>
      <c r="G392" s="153"/>
      <c r="H392" s="154">
        <v>0</v>
      </c>
      <c r="I392" s="123">
        <v>164000</v>
      </c>
      <c r="J392" s="123">
        <f>I392</f>
        <v>164000</v>
      </c>
      <c r="K392" s="84" t="s">
        <v>135</v>
      </c>
    </row>
    <row r="393" spans="1:11" ht="12" customHeight="1" x14ac:dyDescent="0.25">
      <c r="A393" s="4"/>
      <c r="B393" s="61">
        <v>4</v>
      </c>
      <c r="C393" s="62" t="s">
        <v>17</v>
      </c>
      <c r="D393" s="153"/>
      <c r="E393" s="153"/>
      <c r="F393" s="153"/>
      <c r="G393" s="153"/>
      <c r="H393" s="154"/>
      <c r="I393" s="63"/>
      <c r="J393" s="63">
        <f>I393</f>
        <v>0</v>
      </c>
      <c r="K393" s="68"/>
    </row>
    <row r="394" spans="1:11" ht="30" x14ac:dyDescent="0.25">
      <c r="A394" s="4"/>
      <c r="B394" s="61">
        <v>6</v>
      </c>
      <c r="C394" s="68" t="s">
        <v>248</v>
      </c>
      <c r="D394" s="153"/>
      <c r="E394" s="153"/>
      <c r="F394" s="153"/>
      <c r="G394" s="153"/>
      <c r="H394" s="154"/>
      <c r="I394" s="63">
        <f>16000+10000</f>
        <v>26000</v>
      </c>
      <c r="J394" s="63">
        <f t="shared" ref="J394:J398" si="32">I394</f>
        <v>26000</v>
      </c>
      <c r="K394" s="84" t="s">
        <v>135</v>
      </c>
    </row>
    <row r="395" spans="1:11" ht="12" customHeight="1" x14ac:dyDescent="0.25">
      <c r="A395" s="4"/>
      <c r="B395" s="61">
        <v>6</v>
      </c>
      <c r="C395" s="62" t="s">
        <v>18</v>
      </c>
      <c r="D395" s="153"/>
      <c r="E395" s="153"/>
      <c r="F395" s="153"/>
      <c r="G395" s="153"/>
      <c r="H395" s="154">
        <v>0</v>
      </c>
      <c r="I395" s="63"/>
      <c r="J395" s="63">
        <f t="shared" si="32"/>
        <v>0</v>
      </c>
      <c r="K395" s="68"/>
    </row>
    <row r="396" spans="1:11" ht="12" customHeight="1" x14ac:dyDescent="0.25">
      <c r="A396" s="4"/>
      <c r="B396" s="61">
        <v>2</v>
      </c>
      <c r="C396" s="62" t="s">
        <v>21</v>
      </c>
      <c r="D396" s="153"/>
      <c r="E396" s="153"/>
      <c r="F396" s="153"/>
      <c r="G396" s="153"/>
      <c r="H396" s="154"/>
      <c r="I396" s="63">
        <v>0</v>
      </c>
      <c r="J396" s="63">
        <f t="shared" si="32"/>
        <v>0</v>
      </c>
      <c r="K396" s="62"/>
    </row>
    <row r="397" spans="1:11" ht="12" customHeight="1" x14ac:dyDescent="0.25">
      <c r="A397" s="4"/>
      <c r="B397" s="61">
        <v>5</v>
      </c>
      <c r="C397" s="62" t="s">
        <v>19</v>
      </c>
      <c r="D397" s="61"/>
      <c r="E397" s="61">
        <v>1</v>
      </c>
      <c r="F397" s="61">
        <v>4609000</v>
      </c>
      <c r="G397" s="61">
        <f>E397*F397</f>
        <v>4609000</v>
      </c>
      <c r="H397" s="154"/>
      <c r="I397" s="63">
        <f>G397</f>
        <v>4609000</v>
      </c>
      <c r="J397" s="63">
        <f t="shared" si="32"/>
        <v>4609000</v>
      </c>
      <c r="K397" s="84" t="s">
        <v>135</v>
      </c>
    </row>
    <row r="398" spans="1:11" ht="12" customHeight="1" x14ac:dyDescent="0.25">
      <c r="A398" s="4"/>
      <c r="B398" s="64">
        <v>10</v>
      </c>
      <c r="C398" s="62" t="s">
        <v>20</v>
      </c>
      <c r="D398" s="61"/>
      <c r="E398" s="61"/>
      <c r="F398" s="61"/>
      <c r="G398" s="61">
        <f>E398*F398</f>
        <v>0</v>
      </c>
      <c r="H398" s="66"/>
      <c r="I398" s="63">
        <f>G398</f>
        <v>0</v>
      </c>
      <c r="J398" s="63">
        <f t="shared" si="32"/>
        <v>0</v>
      </c>
      <c r="K398" s="68"/>
    </row>
    <row r="399" spans="1:11" ht="12" customHeight="1" x14ac:dyDescent="0.25">
      <c r="A399" s="60">
        <v>13</v>
      </c>
      <c r="B399" s="169" t="s">
        <v>136</v>
      </c>
      <c r="C399" s="169"/>
      <c r="D399" s="169"/>
      <c r="E399" s="169"/>
      <c r="F399" s="169"/>
      <c r="G399" s="10" t="s">
        <v>7</v>
      </c>
      <c r="H399" s="32"/>
      <c r="I399" s="25">
        <f>SUM(I400:I406)</f>
        <v>0</v>
      </c>
      <c r="J399" s="25">
        <f>SUM(J400:J406)</f>
        <v>0</v>
      </c>
      <c r="K399" s="11"/>
    </row>
    <row r="400" spans="1:11" ht="12" customHeight="1" x14ac:dyDescent="0.25">
      <c r="A400" s="4"/>
      <c r="B400" s="61">
        <v>3</v>
      </c>
      <c r="C400" s="62" t="s">
        <v>125</v>
      </c>
      <c r="D400" s="153"/>
      <c r="E400" s="153"/>
      <c r="F400" s="153"/>
      <c r="G400" s="153"/>
      <c r="H400" s="154">
        <v>33533073</v>
      </c>
      <c r="I400" s="63">
        <v>0</v>
      </c>
      <c r="J400" s="63">
        <f>I400</f>
        <v>0</v>
      </c>
      <c r="K400" s="84"/>
    </row>
    <row r="401" spans="1:11" ht="12" customHeight="1" x14ac:dyDescent="0.25">
      <c r="A401" s="4"/>
      <c r="B401" s="61">
        <v>4</v>
      </c>
      <c r="C401" s="62" t="s">
        <v>17</v>
      </c>
      <c r="D401" s="153"/>
      <c r="E401" s="153"/>
      <c r="F401" s="153"/>
      <c r="G401" s="153"/>
      <c r="H401" s="154"/>
      <c r="I401" s="63">
        <v>0</v>
      </c>
      <c r="J401" s="63">
        <f t="shared" ref="J401:J405" si="33">I401</f>
        <v>0</v>
      </c>
      <c r="K401" s="68"/>
    </row>
    <row r="402" spans="1:11" ht="12" customHeight="1" x14ac:dyDescent="0.25">
      <c r="A402" s="4"/>
      <c r="B402" s="61">
        <v>6</v>
      </c>
      <c r="C402" s="62" t="s">
        <v>246</v>
      </c>
      <c r="D402" s="153"/>
      <c r="E402" s="153"/>
      <c r="F402" s="153"/>
      <c r="G402" s="153"/>
      <c r="H402" s="154"/>
      <c r="I402" s="63"/>
      <c r="J402" s="63">
        <f t="shared" si="33"/>
        <v>0</v>
      </c>
      <c r="K402" s="68"/>
    </row>
    <row r="403" spans="1:11" ht="12" customHeight="1" x14ac:dyDescent="0.25">
      <c r="A403" s="4"/>
      <c r="B403" s="61">
        <v>6</v>
      </c>
      <c r="C403" s="62" t="s">
        <v>18</v>
      </c>
      <c r="D403" s="153"/>
      <c r="E403" s="153"/>
      <c r="F403" s="153"/>
      <c r="G403" s="153"/>
      <c r="H403" s="154">
        <v>22312500</v>
      </c>
      <c r="I403" s="63"/>
      <c r="J403" s="63">
        <f t="shared" si="33"/>
        <v>0</v>
      </c>
      <c r="K403" s="68"/>
    </row>
    <row r="404" spans="1:11" ht="12" customHeight="1" x14ac:dyDescent="0.25">
      <c r="A404" s="4"/>
      <c r="B404" s="61">
        <v>2</v>
      </c>
      <c r="C404" s="62" t="s">
        <v>21</v>
      </c>
      <c r="D404" s="153"/>
      <c r="E404" s="153"/>
      <c r="F404" s="153"/>
      <c r="G404" s="153"/>
      <c r="H404" s="154"/>
      <c r="I404" s="63"/>
      <c r="J404" s="63">
        <f t="shared" si="33"/>
        <v>0</v>
      </c>
      <c r="K404" s="68"/>
    </row>
    <row r="405" spans="1:11" ht="12" customHeight="1" x14ac:dyDescent="0.25">
      <c r="A405" s="4"/>
      <c r="B405" s="61">
        <v>5</v>
      </c>
      <c r="C405" s="62" t="s">
        <v>19</v>
      </c>
      <c r="D405" s="61"/>
      <c r="E405" s="61"/>
      <c r="F405" s="61"/>
      <c r="G405" s="61">
        <f>E405*F405</f>
        <v>0</v>
      </c>
      <c r="H405" s="154"/>
      <c r="I405" s="63">
        <f>G405</f>
        <v>0</v>
      </c>
      <c r="J405" s="63">
        <f t="shared" si="33"/>
        <v>0</v>
      </c>
      <c r="K405" s="68"/>
    </row>
    <row r="406" spans="1:11" ht="12" customHeight="1" x14ac:dyDescent="0.25">
      <c r="A406" s="4"/>
      <c r="B406" s="64">
        <v>10</v>
      </c>
      <c r="C406" s="62" t="s">
        <v>20</v>
      </c>
      <c r="D406" s="61"/>
      <c r="E406" s="61"/>
      <c r="F406" s="61"/>
      <c r="G406" s="61">
        <f>E406*F406</f>
        <v>0</v>
      </c>
      <c r="H406" s="66"/>
      <c r="I406" s="63">
        <f>G406</f>
        <v>0</v>
      </c>
      <c r="J406" s="63"/>
      <c r="K406" s="68"/>
    </row>
    <row r="407" spans="1:11" ht="12" customHeight="1" x14ac:dyDescent="0.25">
      <c r="A407" s="60">
        <v>14</v>
      </c>
      <c r="B407" s="169" t="s">
        <v>140</v>
      </c>
      <c r="C407" s="169"/>
      <c r="D407" s="169"/>
      <c r="E407" s="169"/>
      <c r="F407" s="169"/>
      <c r="G407" s="10" t="s">
        <v>7</v>
      </c>
      <c r="H407" s="32"/>
      <c r="I407" s="25">
        <f>SUM(I408:I414)</f>
        <v>14282000</v>
      </c>
      <c r="J407" s="25">
        <f>SUM(J408:J414)</f>
        <v>14282000</v>
      </c>
      <c r="K407" s="11"/>
    </row>
    <row r="408" spans="1:11" ht="12" customHeight="1" x14ac:dyDescent="0.25">
      <c r="A408" s="4"/>
      <c r="B408" s="61">
        <v>3</v>
      </c>
      <c r="C408" s="62" t="s">
        <v>125</v>
      </c>
      <c r="D408" s="153"/>
      <c r="E408" s="153"/>
      <c r="F408" s="153"/>
      <c r="G408" s="153"/>
      <c r="H408" s="154">
        <v>12800000</v>
      </c>
      <c r="I408" s="63">
        <v>0</v>
      </c>
      <c r="J408" s="63">
        <f>I408</f>
        <v>0</v>
      </c>
      <c r="K408" s="67"/>
    </row>
    <row r="409" spans="1:11" ht="12" customHeight="1" x14ac:dyDescent="0.25">
      <c r="A409" s="4"/>
      <c r="B409" s="61">
        <v>4</v>
      </c>
      <c r="C409" s="62" t="s">
        <v>17</v>
      </c>
      <c r="D409" s="153"/>
      <c r="E409" s="153"/>
      <c r="F409" s="153"/>
      <c r="G409" s="153"/>
      <c r="H409" s="154"/>
      <c r="I409" s="63">
        <v>0</v>
      </c>
      <c r="J409" s="63">
        <f>I409</f>
        <v>0</v>
      </c>
      <c r="K409" s="68"/>
    </row>
    <row r="410" spans="1:11" ht="12" customHeight="1" x14ac:dyDescent="0.25">
      <c r="A410" s="4"/>
      <c r="B410" s="61">
        <v>6</v>
      </c>
      <c r="C410" s="62" t="s">
        <v>246</v>
      </c>
      <c r="D410" s="153"/>
      <c r="E410" s="153"/>
      <c r="F410" s="153"/>
      <c r="G410" s="153"/>
      <c r="H410" s="154"/>
      <c r="I410" s="63">
        <v>0</v>
      </c>
      <c r="J410" s="63">
        <f>I410</f>
        <v>0</v>
      </c>
      <c r="K410" s="68"/>
    </row>
    <row r="411" spans="1:11" ht="12" customHeight="1" x14ac:dyDescent="0.25">
      <c r="A411" s="4"/>
      <c r="B411" s="61">
        <v>6</v>
      </c>
      <c r="C411" s="62" t="s">
        <v>18</v>
      </c>
      <c r="D411" s="153"/>
      <c r="E411" s="153"/>
      <c r="F411" s="153"/>
      <c r="G411" s="153"/>
      <c r="H411" s="154"/>
      <c r="I411" s="63">
        <v>0</v>
      </c>
      <c r="J411" s="63">
        <f t="shared" ref="J411:J414" si="34">I411</f>
        <v>0</v>
      </c>
      <c r="K411" s="68"/>
    </row>
    <row r="412" spans="1:11" ht="12" customHeight="1" x14ac:dyDescent="0.25">
      <c r="A412" s="4"/>
      <c r="B412" s="61">
        <v>2</v>
      </c>
      <c r="C412" s="62" t="s">
        <v>21</v>
      </c>
      <c r="D412" s="153"/>
      <c r="E412" s="153"/>
      <c r="F412" s="153"/>
      <c r="G412" s="153"/>
      <c r="H412" s="154"/>
      <c r="I412" s="63">
        <f>12800000+1482000</f>
        <v>14282000</v>
      </c>
      <c r="J412" s="63">
        <f t="shared" si="34"/>
        <v>14282000</v>
      </c>
      <c r="K412" s="144" t="s">
        <v>135</v>
      </c>
    </row>
    <row r="413" spans="1:11" ht="12" customHeight="1" x14ac:dyDescent="0.25">
      <c r="A413" s="4"/>
      <c r="B413" s="61">
        <v>5</v>
      </c>
      <c r="C413" s="62" t="s">
        <v>19</v>
      </c>
      <c r="D413" s="61"/>
      <c r="E413" s="61"/>
      <c r="F413" s="61"/>
      <c r="G413" s="61">
        <f>E413*F413</f>
        <v>0</v>
      </c>
      <c r="H413" s="154"/>
      <c r="I413" s="63">
        <f>G413</f>
        <v>0</v>
      </c>
      <c r="J413" s="63">
        <f t="shared" si="34"/>
        <v>0</v>
      </c>
      <c r="K413" s="68"/>
    </row>
    <row r="414" spans="1:11" ht="12" customHeight="1" x14ac:dyDescent="0.25">
      <c r="A414" s="4"/>
      <c r="B414" s="64">
        <v>10</v>
      </c>
      <c r="C414" s="62" t="s">
        <v>20</v>
      </c>
      <c r="D414" s="61"/>
      <c r="E414" s="61"/>
      <c r="F414" s="61"/>
      <c r="G414" s="61">
        <f>E414*F414</f>
        <v>0</v>
      </c>
      <c r="H414" s="66"/>
      <c r="I414" s="63">
        <f>G414</f>
        <v>0</v>
      </c>
      <c r="J414" s="63">
        <f t="shared" si="34"/>
        <v>0</v>
      </c>
      <c r="K414" s="68"/>
    </row>
    <row r="415" spans="1:11" ht="12" customHeight="1" x14ac:dyDescent="0.25">
      <c r="A415" s="60">
        <v>15</v>
      </c>
      <c r="B415" s="215" t="s">
        <v>208</v>
      </c>
      <c r="C415" s="215"/>
      <c r="D415" s="215"/>
      <c r="E415" s="215"/>
      <c r="F415" s="215"/>
      <c r="G415" s="10" t="s">
        <v>7</v>
      </c>
      <c r="H415" s="32"/>
      <c r="I415" s="25">
        <f>SUM(I416:I422)</f>
        <v>1000</v>
      </c>
      <c r="J415" s="25">
        <f>SUM(J416:J422)</f>
        <v>1000</v>
      </c>
      <c r="K415" s="11"/>
    </row>
    <row r="416" spans="1:11" ht="12" customHeight="1" x14ac:dyDescent="0.25">
      <c r="A416" s="4"/>
      <c r="B416" s="61">
        <v>3</v>
      </c>
      <c r="C416" s="62" t="s">
        <v>16</v>
      </c>
      <c r="D416" s="153"/>
      <c r="E416" s="153"/>
      <c r="F416" s="153"/>
      <c r="G416" s="153"/>
      <c r="H416" s="154"/>
      <c r="I416" s="63">
        <v>1000</v>
      </c>
      <c r="J416" s="63">
        <f>I416</f>
        <v>1000</v>
      </c>
      <c r="K416" s="68" t="s">
        <v>198</v>
      </c>
    </row>
    <row r="417" spans="1:11" ht="12" customHeight="1" x14ac:dyDescent="0.25">
      <c r="A417" s="4"/>
      <c r="B417" s="61">
        <v>4</v>
      </c>
      <c r="C417" s="62" t="s">
        <v>17</v>
      </c>
      <c r="D417" s="153"/>
      <c r="E417" s="153"/>
      <c r="F417" s="153"/>
      <c r="G417" s="153"/>
      <c r="H417" s="154"/>
      <c r="I417" s="63"/>
      <c r="J417" s="63">
        <f t="shared" ref="J417:J422" si="35">I417</f>
        <v>0</v>
      </c>
      <c r="K417" s="68"/>
    </row>
    <row r="418" spans="1:11" ht="12" customHeight="1" x14ac:dyDescent="0.25">
      <c r="A418" s="4"/>
      <c r="B418" s="61">
        <v>6</v>
      </c>
      <c r="C418" s="62" t="s">
        <v>246</v>
      </c>
      <c r="D418" s="153"/>
      <c r="E418" s="153"/>
      <c r="F418" s="153"/>
      <c r="G418" s="153"/>
      <c r="H418" s="154"/>
      <c r="I418" s="63"/>
      <c r="J418" s="63">
        <f t="shared" si="35"/>
        <v>0</v>
      </c>
      <c r="K418" s="68"/>
    </row>
    <row r="419" spans="1:11" ht="12" customHeight="1" x14ac:dyDescent="0.25">
      <c r="A419" s="4"/>
      <c r="B419" s="61">
        <v>6</v>
      </c>
      <c r="C419" s="62" t="s">
        <v>18</v>
      </c>
      <c r="D419" s="153"/>
      <c r="E419" s="153"/>
      <c r="F419" s="153"/>
      <c r="G419" s="153"/>
      <c r="H419" s="154"/>
      <c r="I419" s="63"/>
      <c r="J419" s="63">
        <f t="shared" si="35"/>
        <v>0</v>
      </c>
      <c r="K419" s="68"/>
    </row>
    <row r="420" spans="1:11" ht="12" customHeight="1" x14ac:dyDescent="0.25">
      <c r="A420" s="4"/>
      <c r="B420" s="61">
        <v>2</v>
      </c>
      <c r="C420" s="62" t="s">
        <v>21</v>
      </c>
      <c r="D420" s="153"/>
      <c r="E420" s="153"/>
      <c r="F420" s="153"/>
      <c r="G420" s="153"/>
      <c r="H420" s="154"/>
      <c r="I420" s="63"/>
      <c r="J420" s="63">
        <f t="shared" si="35"/>
        <v>0</v>
      </c>
      <c r="K420" s="68"/>
    </row>
    <row r="421" spans="1:11" ht="12" customHeight="1" x14ac:dyDescent="0.25">
      <c r="A421" s="4"/>
      <c r="B421" s="61">
        <v>5</v>
      </c>
      <c r="C421" s="62" t="s">
        <v>19</v>
      </c>
      <c r="D421" s="61" t="s">
        <v>105</v>
      </c>
      <c r="E421" s="61">
        <v>0</v>
      </c>
      <c r="F421" s="61">
        <v>0</v>
      </c>
      <c r="G421" s="61">
        <f>E421*F421</f>
        <v>0</v>
      </c>
      <c r="H421" s="154"/>
      <c r="I421" s="63">
        <f>G421</f>
        <v>0</v>
      </c>
      <c r="J421" s="63">
        <f t="shared" si="35"/>
        <v>0</v>
      </c>
    </row>
    <row r="422" spans="1:11" ht="12" customHeight="1" x14ac:dyDescent="0.25">
      <c r="A422" s="4"/>
      <c r="B422" s="64">
        <v>10</v>
      </c>
      <c r="C422" s="62" t="s">
        <v>20</v>
      </c>
      <c r="D422" s="61"/>
      <c r="E422" s="61"/>
      <c r="F422" s="61"/>
      <c r="G422" s="61">
        <f>E422*F422</f>
        <v>0</v>
      </c>
      <c r="H422" s="66"/>
      <c r="I422" s="63">
        <f>G422</f>
        <v>0</v>
      </c>
      <c r="J422" s="63">
        <f t="shared" si="35"/>
        <v>0</v>
      </c>
      <c r="K422" s="68"/>
    </row>
    <row r="423" spans="1:11" ht="12" customHeight="1" x14ac:dyDescent="0.25">
      <c r="A423" s="60">
        <v>16</v>
      </c>
      <c r="B423" s="169" t="s">
        <v>209</v>
      </c>
      <c r="C423" s="169"/>
      <c r="D423" s="169"/>
      <c r="E423" s="169"/>
      <c r="F423" s="169"/>
      <c r="G423" s="48" t="s">
        <v>7</v>
      </c>
      <c r="H423" s="49"/>
      <c r="I423" s="50">
        <f>SUM(I424:I430)</f>
        <v>1000</v>
      </c>
      <c r="J423" s="50">
        <f>SUM(J424:J430)</f>
        <v>1000</v>
      </c>
      <c r="K423" s="51"/>
    </row>
    <row r="424" spans="1:11" ht="12" customHeight="1" x14ac:dyDescent="0.25">
      <c r="A424" s="47"/>
      <c r="B424" s="86">
        <v>3</v>
      </c>
      <c r="C424" s="87" t="s">
        <v>143</v>
      </c>
      <c r="D424" s="164"/>
      <c r="E424" s="164"/>
      <c r="F424" s="164"/>
      <c r="G424" s="164"/>
      <c r="H424" s="165"/>
      <c r="I424" s="88">
        <v>1000</v>
      </c>
      <c r="J424" s="88">
        <f>I424</f>
        <v>1000</v>
      </c>
      <c r="K424" s="68" t="s">
        <v>198</v>
      </c>
    </row>
    <row r="425" spans="1:11" ht="12" customHeight="1" x14ac:dyDescent="0.25">
      <c r="A425" s="47"/>
      <c r="B425" s="86">
        <v>4</v>
      </c>
      <c r="C425" s="87" t="s">
        <v>17</v>
      </c>
      <c r="D425" s="164"/>
      <c r="E425" s="164"/>
      <c r="F425" s="164"/>
      <c r="G425" s="164"/>
      <c r="H425" s="165"/>
      <c r="I425" s="88"/>
      <c r="J425" s="88"/>
      <c r="K425" s="89"/>
    </row>
    <row r="426" spans="1:11" ht="12" customHeight="1" x14ac:dyDescent="0.25">
      <c r="A426" s="47"/>
      <c r="B426" s="86">
        <v>6</v>
      </c>
      <c r="C426" s="87" t="s">
        <v>246</v>
      </c>
      <c r="D426" s="164"/>
      <c r="E426" s="164"/>
      <c r="F426" s="164"/>
      <c r="G426" s="164"/>
      <c r="H426" s="165"/>
      <c r="I426" s="88"/>
      <c r="J426" s="88"/>
      <c r="K426" s="89"/>
    </row>
    <row r="427" spans="1:11" ht="12" customHeight="1" x14ac:dyDescent="0.25">
      <c r="A427" s="47"/>
      <c r="B427" s="86">
        <v>6</v>
      </c>
      <c r="C427" s="87" t="s">
        <v>18</v>
      </c>
      <c r="D427" s="164"/>
      <c r="E427" s="164"/>
      <c r="F427" s="164"/>
      <c r="G427" s="164"/>
      <c r="H427" s="165"/>
      <c r="I427" s="88"/>
      <c r="J427" s="88"/>
      <c r="K427" s="89"/>
    </row>
    <row r="428" spans="1:11" ht="12" customHeight="1" x14ac:dyDescent="0.25">
      <c r="A428" s="47"/>
      <c r="B428" s="86">
        <v>2</v>
      </c>
      <c r="C428" s="87" t="s">
        <v>21</v>
      </c>
      <c r="D428" s="164"/>
      <c r="E428" s="164"/>
      <c r="F428" s="164"/>
      <c r="G428" s="164"/>
      <c r="H428" s="165"/>
      <c r="I428" s="88"/>
      <c r="J428" s="88"/>
      <c r="K428" s="89"/>
    </row>
    <row r="429" spans="1:11" ht="12" customHeight="1" x14ac:dyDescent="0.25">
      <c r="A429" s="47"/>
      <c r="B429" s="86">
        <v>5</v>
      </c>
      <c r="C429" s="87" t="s">
        <v>19</v>
      </c>
      <c r="D429" s="86"/>
      <c r="E429" s="86"/>
      <c r="F429" s="86"/>
      <c r="G429" s="86">
        <f>E429*F429</f>
        <v>0</v>
      </c>
      <c r="H429" s="165"/>
      <c r="I429" s="88">
        <f>G429</f>
        <v>0</v>
      </c>
      <c r="J429" s="88"/>
      <c r="K429" s="89"/>
    </row>
    <row r="430" spans="1:11" ht="12" customHeight="1" x14ac:dyDescent="0.25">
      <c r="A430" s="47"/>
      <c r="B430" s="90">
        <v>10</v>
      </c>
      <c r="C430" s="87" t="s">
        <v>20</v>
      </c>
      <c r="D430" s="86"/>
      <c r="E430" s="86"/>
      <c r="F430" s="86"/>
      <c r="G430" s="86">
        <f>E430*F430</f>
        <v>0</v>
      </c>
      <c r="H430" s="87"/>
      <c r="I430" s="88">
        <f>G430</f>
        <v>0</v>
      </c>
      <c r="J430" s="88"/>
      <c r="K430" s="89"/>
    </row>
    <row r="431" spans="1:11" x14ac:dyDescent="0.25">
      <c r="A431" s="60">
        <v>17</v>
      </c>
      <c r="B431" s="182" t="s">
        <v>210</v>
      </c>
      <c r="C431" s="182"/>
      <c r="D431" s="182"/>
      <c r="E431" s="182"/>
      <c r="F431" s="182"/>
      <c r="G431" s="10" t="s">
        <v>7</v>
      </c>
      <c r="H431" s="32"/>
      <c r="I431" s="25">
        <f>SUM(I432:I438)</f>
        <v>1000</v>
      </c>
      <c r="J431" s="25">
        <f>SUM(J432:J438)</f>
        <v>1000</v>
      </c>
      <c r="K431" s="11"/>
    </row>
    <row r="432" spans="1:11" x14ac:dyDescent="0.25">
      <c r="A432" s="4"/>
      <c r="B432" s="61">
        <v>3</v>
      </c>
      <c r="C432" s="68" t="s">
        <v>16</v>
      </c>
      <c r="D432" s="153"/>
      <c r="E432" s="153"/>
      <c r="F432" s="153"/>
      <c r="G432" s="153"/>
      <c r="H432" s="154"/>
      <c r="I432" s="63">
        <v>1000</v>
      </c>
      <c r="J432" s="63">
        <f>I432</f>
        <v>1000</v>
      </c>
      <c r="K432" s="68" t="s">
        <v>198</v>
      </c>
    </row>
    <row r="433" spans="1:11" x14ac:dyDescent="0.25">
      <c r="A433" s="4"/>
      <c r="B433" s="61">
        <v>4</v>
      </c>
      <c r="C433" s="62" t="s">
        <v>17</v>
      </c>
      <c r="D433" s="153"/>
      <c r="E433" s="153"/>
      <c r="F433" s="153"/>
      <c r="G433" s="153"/>
      <c r="H433" s="154"/>
      <c r="I433" s="63">
        <v>0</v>
      </c>
      <c r="J433" s="63">
        <f>I433</f>
        <v>0</v>
      </c>
      <c r="K433" s="68"/>
    </row>
    <row r="434" spans="1:11" x14ac:dyDescent="0.25">
      <c r="A434" s="4"/>
      <c r="B434" s="61">
        <v>6</v>
      </c>
      <c r="C434" s="62" t="s">
        <v>246</v>
      </c>
      <c r="D434" s="153"/>
      <c r="E434" s="153"/>
      <c r="F434" s="153"/>
      <c r="G434" s="153"/>
      <c r="H434" s="154"/>
      <c r="I434" s="63"/>
      <c r="J434" s="63"/>
      <c r="K434" s="68"/>
    </row>
    <row r="435" spans="1:11" x14ac:dyDescent="0.25">
      <c r="A435" s="4"/>
      <c r="B435" s="61">
        <v>6</v>
      </c>
      <c r="C435" s="62" t="s">
        <v>18</v>
      </c>
      <c r="D435" s="153"/>
      <c r="E435" s="153"/>
      <c r="F435" s="153"/>
      <c r="G435" s="153"/>
      <c r="H435" s="154"/>
      <c r="I435" s="63"/>
      <c r="J435" s="63"/>
      <c r="K435" s="68"/>
    </row>
    <row r="436" spans="1:11" x14ac:dyDescent="0.25">
      <c r="A436" s="4"/>
      <c r="B436" s="61">
        <v>2</v>
      </c>
      <c r="C436" s="62" t="s">
        <v>21</v>
      </c>
      <c r="D436" s="153"/>
      <c r="E436" s="153"/>
      <c r="F436" s="153"/>
      <c r="G436" s="153"/>
      <c r="H436" s="154"/>
      <c r="I436" s="63"/>
      <c r="J436" s="63"/>
      <c r="K436" s="68"/>
    </row>
    <row r="437" spans="1:11" x14ac:dyDescent="0.25">
      <c r="A437" s="4"/>
      <c r="B437" s="61">
        <v>5</v>
      </c>
      <c r="C437" s="62" t="s">
        <v>19</v>
      </c>
      <c r="D437" s="61"/>
      <c r="E437" s="61"/>
      <c r="F437" s="85"/>
      <c r="G437" s="85"/>
      <c r="H437" s="154"/>
      <c r="I437" s="63"/>
      <c r="J437" s="63"/>
      <c r="K437" s="68"/>
    </row>
    <row r="438" spans="1:11" x14ac:dyDescent="0.25">
      <c r="A438" s="4"/>
      <c r="B438" s="64">
        <v>10</v>
      </c>
      <c r="C438" s="62" t="s">
        <v>20</v>
      </c>
      <c r="D438" s="61"/>
      <c r="E438" s="61"/>
      <c r="F438" s="61"/>
      <c r="G438" s="61">
        <f>E438*F438</f>
        <v>0</v>
      </c>
      <c r="H438" s="66"/>
      <c r="I438" s="63">
        <f>G438</f>
        <v>0</v>
      </c>
      <c r="J438" s="63"/>
      <c r="K438" s="68"/>
    </row>
    <row r="439" spans="1:11" x14ac:dyDescent="0.25">
      <c r="A439" s="60">
        <v>18</v>
      </c>
      <c r="B439" s="169" t="s">
        <v>211</v>
      </c>
      <c r="C439" s="169"/>
      <c r="D439" s="169"/>
      <c r="E439" s="169"/>
      <c r="F439" s="169"/>
      <c r="G439" s="48" t="s">
        <v>7</v>
      </c>
      <c r="H439" s="49"/>
      <c r="I439" s="50">
        <f>SUM(I440:I446)</f>
        <v>1000</v>
      </c>
      <c r="J439" s="50">
        <f>SUM(J440:J446)</f>
        <v>1000</v>
      </c>
      <c r="K439" s="51"/>
    </row>
    <row r="440" spans="1:11" x14ac:dyDescent="0.25">
      <c r="A440" s="47"/>
      <c r="B440" s="86">
        <v>3</v>
      </c>
      <c r="C440" s="68" t="s">
        <v>16</v>
      </c>
      <c r="D440" s="164"/>
      <c r="E440" s="164"/>
      <c r="F440" s="164"/>
      <c r="G440" s="164"/>
      <c r="H440" s="165"/>
      <c r="I440" s="88">
        <v>1000</v>
      </c>
      <c r="J440" s="88">
        <f>I440</f>
        <v>1000</v>
      </c>
      <c r="K440" s="68" t="s">
        <v>198</v>
      </c>
    </row>
    <row r="441" spans="1:11" x14ac:dyDescent="0.25">
      <c r="A441" s="47"/>
      <c r="B441" s="86">
        <v>4</v>
      </c>
      <c r="C441" s="87" t="s">
        <v>17</v>
      </c>
      <c r="D441" s="164"/>
      <c r="E441" s="164"/>
      <c r="F441" s="164"/>
      <c r="G441" s="164"/>
      <c r="H441" s="165"/>
      <c r="I441" s="88"/>
      <c r="J441" s="88"/>
      <c r="K441" s="89"/>
    </row>
    <row r="442" spans="1:11" x14ac:dyDescent="0.25">
      <c r="A442" s="47"/>
      <c r="B442" s="86">
        <v>6</v>
      </c>
      <c r="C442" s="87" t="s">
        <v>246</v>
      </c>
      <c r="D442" s="164"/>
      <c r="E442" s="164"/>
      <c r="F442" s="164"/>
      <c r="G442" s="164"/>
      <c r="H442" s="165"/>
      <c r="I442" s="88"/>
      <c r="J442" s="88"/>
      <c r="K442" s="89"/>
    </row>
    <row r="443" spans="1:11" x14ac:dyDescent="0.25">
      <c r="A443" s="47"/>
      <c r="B443" s="86">
        <v>6</v>
      </c>
      <c r="C443" s="87" t="s">
        <v>18</v>
      </c>
      <c r="D443" s="164"/>
      <c r="E443" s="164"/>
      <c r="F443" s="164"/>
      <c r="G443" s="164"/>
      <c r="H443" s="165"/>
      <c r="I443" s="88"/>
      <c r="J443" s="88"/>
      <c r="K443" s="89"/>
    </row>
    <row r="444" spans="1:11" x14ac:dyDescent="0.25">
      <c r="A444" s="47"/>
      <c r="B444" s="86">
        <v>2</v>
      </c>
      <c r="C444" s="87" t="s">
        <v>21</v>
      </c>
      <c r="D444" s="164"/>
      <c r="E444" s="164"/>
      <c r="F444" s="164"/>
      <c r="G444" s="164"/>
      <c r="H444" s="165"/>
      <c r="I444" s="88"/>
      <c r="J444" s="88"/>
      <c r="K444" s="89"/>
    </row>
    <row r="445" spans="1:11" x14ac:dyDescent="0.25">
      <c r="A445" s="47"/>
      <c r="B445" s="86">
        <v>5</v>
      </c>
      <c r="C445" s="87" t="s">
        <v>19</v>
      </c>
      <c r="D445" s="86"/>
      <c r="E445" s="86"/>
      <c r="F445" s="86"/>
      <c r="G445" s="86">
        <f>E445*F445</f>
        <v>0</v>
      </c>
      <c r="H445" s="165"/>
      <c r="I445" s="88">
        <f>G445</f>
        <v>0</v>
      </c>
      <c r="J445" s="88"/>
      <c r="K445" s="89"/>
    </row>
    <row r="446" spans="1:11" x14ac:dyDescent="0.25">
      <c r="A446" s="47"/>
      <c r="B446" s="90">
        <v>10</v>
      </c>
      <c r="C446" s="87" t="s">
        <v>20</v>
      </c>
      <c r="D446" s="86"/>
      <c r="E446" s="86"/>
      <c r="F446" s="86"/>
      <c r="G446" s="86">
        <f>E446*F446</f>
        <v>0</v>
      </c>
      <c r="H446" s="87"/>
      <c r="I446" s="88">
        <f>G446</f>
        <v>0</v>
      </c>
      <c r="J446" s="88"/>
      <c r="K446" s="89"/>
    </row>
    <row r="447" spans="1:11" x14ac:dyDescent="0.25">
      <c r="A447" s="60">
        <v>19</v>
      </c>
      <c r="B447" s="169" t="s">
        <v>212</v>
      </c>
      <c r="C447" s="169"/>
      <c r="D447" s="169"/>
      <c r="E447" s="169"/>
      <c r="F447" s="169"/>
      <c r="G447" s="48" t="s">
        <v>7</v>
      </c>
      <c r="H447" s="49"/>
      <c r="I447" s="50">
        <f>SUM(I448:I454)</f>
        <v>1000</v>
      </c>
      <c r="J447" s="50">
        <f>SUM(J448:J454)</f>
        <v>1000</v>
      </c>
      <c r="K447" s="51"/>
    </row>
    <row r="448" spans="1:11" x14ac:dyDescent="0.25">
      <c r="A448" s="47"/>
      <c r="B448" s="86">
        <v>3</v>
      </c>
      <c r="C448" s="68" t="s">
        <v>16</v>
      </c>
      <c r="D448" s="164"/>
      <c r="E448" s="164"/>
      <c r="F448" s="164"/>
      <c r="G448" s="164"/>
      <c r="H448" s="165"/>
      <c r="I448" s="88">
        <v>1000</v>
      </c>
      <c r="J448" s="88">
        <f>I448</f>
        <v>1000</v>
      </c>
      <c r="K448" s="68" t="s">
        <v>198</v>
      </c>
    </row>
    <row r="449" spans="1:11" x14ac:dyDescent="0.25">
      <c r="A449" s="47"/>
      <c r="B449" s="86">
        <v>4</v>
      </c>
      <c r="C449" s="87" t="s">
        <v>17</v>
      </c>
      <c r="D449" s="164"/>
      <c r="E449" s="164"/>
      <c r="F449" s="164"/>
      <c r="G449" s="164"/>
      <c r="H449" s="165"/>
      <c r="I449" s="88"/>
      <c r="J449" s="88"/>
      <c r="K449" s="89"/>
    </row>
    <row r="450" spans="1:11" x14ac:dyDescent="0.25">
      <c r="A450" s="47"/>
      <c r="B450" s="86">
        <v>6</v>
      </c>
      <c r="C450" s="87" t="s">
        <v>246</v>
      </c>
      <c r="D450" s="164"/>
      <c r="E450" s="164"/>
      <c r="F450" s="164"/>
      <c r="G450" s="164"/>
      <c r="H450" s="165"/>
      <c r="I450" s="88"/>
      <c r="J450" s="88"/>
      <c r="K450" s="89"/>
    </row>
    <row r="451" spans="1:11" x14ac:dyDescent="0.25">
      <c r="A451" s="47"/>
      <c r="B451" s="86">
        <v>6</v>
      </c>
      <c r="C451" s="87" t="s">
        <v>18</v>
      </c>
      <c r="D451" s="164"/>
      <c r="E451" s="164"/>
      <c r="F451" s="164"/>
      <c r="G451" s="164"/>
      <c r="H451" s="165"/>
      <c r="I451" s="88"/>
      <c r="J451" s="88"/>
      <c r="K451" s="89"/>
    </row>
    <row r="452" spans="1:11" x14ac:dyDescent="0.25">
      <c r="A452" s="47"/>
      <c r="B452" s="86">
        <v>2</v>
      </c>
      <c r="C452" s="87" t="s">
        <v>21</v>
      </c>
      <c r="D452" s="164"/>
      <c r="E452" s="164"/>
      <c r="F452" s="164"/>
      <c r="G452" s="164"/>
      <c r="H452" s="165"/>
      <c r="I452" s="88"/>
      <c r="J452" s="88"/>
      <c r="K452" s="89"/>
    </row>
    <row r="453" spans="1:11" x14ac:dyDescent="0.25">
      <c r="A453" s="47"/>
      <c r="B453" s="86">
        <v>5</v>
      </c>
      <c r="C453" s="87" t="s">
        <v>19</v>
      </c>
      <c r="D453" s="86" t="s">
        <v>138</v>
      </c>
      <c r="E453" s="86"/>
      <c r="F453" s="86"/>
      <c r="G453" s="86">
        <f>E453*F453</f>
        <v>0</v>
      </c>
      <c r="H453" s="165"/>
      <c r="I453" s="88"/>
      <c r="J453" s="88">
        <f>I453</f>
        <v>0</v>
      </c>
      <c r="K453" s="89"/>
    </row>
    <row r="454" spans="1:11" x14ac:dyDescent="0.25">
      <c r="A454" s="47"/>
      <c r="B454" s="90">
        <v>10</v>
      </c>
      <c r="C454" s="87" t="s">
        <v>20</v>
      </c>
      <c r="D454" s="86"/>
      <c r="E454" s="86"/>
      <c r="F454" s="86"/>
      <c r="G454" s="86">
        <f>E454*F454</f>
        <v>0</v>
      </c>
      <c r="H454" s="87"/>
      <c r="I454" s="88">
        <f>G454</f>
        <v>0</v>
      </c>
      <c r="J454" s="88"/>
      <c r="K454" s="89"/>
    </row>
    <row r="455" spans="1:11" x14ac:dyDescent="0.25">
      <c r="A455" s="60">
        <v>20</v>
      </c>
      <c r="B455" s="169" t="s">
        <v>213</v>
      </c>
      <c r="C455" s="169"/>
      <c r="D455" s="169"/>
      <c r="E455" s="169"/>
      <c r="F455" s="169"/>
      <c r="G455" s="48" t="s">
        <v>7</v>
      </c>
      <c r="H455" s="49"/>
      <c r="I455" s="50">
        <f>SUM(I456:I462)</f>
        <v>1000</v>
      </c>
      <c r="J455" s="50">
        <f>SUM(J456:J462)</f>
        <v>1000</v>
      </c>
      <c r="K455" s="51"/>
    </row>
    <row r="456" spans="1:11" x14ac:dyDescent="0.25">
      <c r="A456" s="47"/>
      <c r="B456" s="86">
        <v>3</v>
      </c>
      <c r="C456" s="68" t="s">
        <v>16</v>
      </c>
      <c r="D456" s="164"/>
      <c r="E456" s="164"/>
      <c r="F456" s="164"/>
      <c r="G456" s="164"/>
      <c r="H456" s="165"/>
      <c r="I456" s="88">
        <v>1000</v>
      </c>
      <c r="J456" s="88">
        <f t="shared" ref="J456:J462" si="36">I456</f>
        <v>1000</v>
      </c>
      <c r="K456" s="68" t="s">
        <v>198</v>
      </c>
    </row>
    <row r="457" spans="1:11" x14ac:dyDescent="0.25">
      <c r="A457" s="47"/>
      <c r="B457" s="86">
        <v>4</v>
      </c>
      <c r="C457" s="87" t="s">
        <v>17</v>
      </c>
      <c r="D457" s="164"/>
      <c r="E457" s="164"/>
      <c r="F457" s="164"/>
      <c r="G457" s="164"/>
      <c r="H457" s="165"/>
      <c r="I457" s="88"/>
      <c r="J457" s="88">
        <f t="shared" si="36"/>
        <v>0</v>
      </c>
      <c r="K457" s="89"/>
    </row>
    <row r="458" spans="1:11" x14ac:dyDescent="0.25">
      <c r="A458" s="47"/>
      <c r="B458" s="86">
        <v>6</v>
      </c>
      <c r="C458" s="87" t="s">
        <v>246</v>
      </c>
      <c r="D458" s="164"/>
      <c r="E458" s="164"/>
      <c r="F458" s="164"/>
      <c r="G458" s="164"/>
      <c r="H458" s="165"/>
      <c r="I458" s="88"/>
      <c r="J458" s="88">
        <f t="shared" si="36"/>
        <v>0</v>
      </c>
      <c r="K458" s="89"/>
    </row>
    <row r="459" spans="1:11" x14ac:dyDescent="0.25">
      <c r="A459" s="47"/>
      <c r="B459" s="86">
        <v>6</v>
      </c>
      <c r="C459" s="87" t="s">
        <v>18</v>
      </c>
      <c r="D459" s="164"/>
      <c r="E459" s="164"/>
      <c r="F459" s="164"/>
      <c r="G459" s="164"/>
      <c r="H459" s="165"/>
      <c r="I459" s="88"/>
      <c r="J459" s="88">
        <f t="shared" si="36"/>
        <v>0</v>
      </c>
      <c r="K459" s="89"/>
    </row>
    <row r="460" spans="1:11" x14ac:dyDescent="0.25">
      <c r="A460" s="47"/>
      <c r="B460" s="86">
        <v>2</v>
      </c>
      <c r="C460" s="87" t="s">
        <v>21</v>
      </c>
      <c r="D460" s="164"/>
      <c r="E460" s="164"/>
      <c r="F460" s="164"/>
      <c r="G460" s="164"/>
      <c r="H460" s="165"/>
      <c r="I460" s="88"/>
      <c r="J460" s="88">
        <f t="shared" si="36"/>
        <v>0</v>
      </c>
      <c r="K460" s="89"/>
    </row>
    <row r="461" spans="1:11" x14ac:dyDescent="0.25">
      <c r="A461" s="47"/>
      <c r="B461" s="86">
        <v>5</v>
      </c>
      <c r="C461" s="87" t="s">
        <v>170</v>
      </c>
      <c r="D461" s="86" t="s">
        <v>138</v>
      </c>
      <c r="E461" s="86">
        <v>1</v>
      </c>
      <c r="F461" s="86"/>
      <c r="G461" s="86"/>
      <c r="H461" s="165"/>
      <c r="I461" s="88">
        <v>0</v>
      </c>
      <c r="J461" s="88">
        <f>I461</f>
        <v>0</v>
      </c>
      <c r="K461" s="89"/>
    </row>
    <row r="462" spans="1:11" x14ac:dyDescent="0.25">
      <c r="A462" s="47"/>
      <c r="B462" s="90">
        <v>10</v>
      </c>
      <c r="C462" s="87" t="s">
        <v>20</v>
      </c>
      <c r="D462" s="86"/>
      <c r="E462" s="86"/>
      <c r="F462" s="86"/>
      <c r="G462" s="86">
        <f>E462*F462</f>
        <v>0</v>
      </c>
      <c r="H462" s="87"/>
      <c r="I462" s="88">
        <f>G462</f>
        <v>0</v>
      </c>
      <c r="J462" s="88">
        <f t="shared" si="36"/>
        <v>0</v>
      </c>
      <c r="K462" s="89"/>
    </row>
    <row r="463" spans="1:11" x14ac:dyDescent="0.25">
      <c r="A463" s="147">
        <v>21</v>
      </c>
      <c r="B463" s="181" t="s">
        <v>214</v>
      </c>
      <c r="C463" s="181"/>
      <c r="D463" s="181"/>
      <c r="E463" s="181"/>
      <c r="F463" s="181"/>
      <c r="G463" s="48" t="s">
        <v>7</v>
      </c>
      <c r="H463" s="49"/>
      <c r="I463" s="50">
        <f>SUM(I464:I470)</f>
        <v>1000</v>
      </c>
      <c r="J463" s="50">
        <f>SUM(J464:J470)</f>
        <v>1000</v>
      </c>
      <c r="K463" s="51"/>
    </row>
    <row r="464" spans="1:11" x14ac:dyDescent="0.25">
      <c r="A464" s="47"/>
      <c r="B464" s="86">
        <v>3</v>
      </c>
      <c r="C464" s="68" t="s">
        <v>16</v>
      </c>
      <c r="D464" s="164"/>
      <c r="E464" s="164"/>
      <c r="F464" s="164"/>
      <c r="G464" s="164"/>
      <c r="H464" s="165"/>
      <c r="I464" s="88">
        <v>1000</v>
      </c>
      <c r="J464" s="88">
        <f t="shared" ref="J464:J470" si="37">I464</f>
        <v>1000</v>
      </c>
      <c r="K464" s="68" t="s">
        <v>198</v>
      </c>
    </row>
    <row r="465" spans="1:11" x14ac:dyDescent="0.25">
      <c r="A465" s="47"/>
      <c r="B465" s="86">
        <v>4</v>
      </c>
      <c r="C465" s="87" t="s">
        <v>17</v>
      </c>
      <c r="D465" s="164"/>
      <c r="E465" s="164"/>
      <c r="F465" s="164"/>
      <c r="G465" s="164"/>
      <c r="H465" s="165"/>
      <c r="I465" s="88"/>
      <c r="J465" s="88">
        <f t="shared" si="37"/>
        <v>0</v>
      </c>
      <c r="K465" s="89"/>
    </row>
    <row r="466" spans="1:11" x14ac:dyDescent="0.25">
      <c r="A466" s="47"/>
      <c r="B466" s="86">
        <v>6</v>
      </c>
      <c r="C466" s="87" t="s">
        <v>246</v>
      </c>
      <c r="D466" s="164"/>
      <c r="E466" s="164"/>
      <c r="F466" s="164"/>
      <c r="G466" s="164"/>
      <c r="H466" s="165"/>
      <c r="I466" s="88"/>
      <c r="J466" s="88">
        <f t="shared" si="37"/>
        <v>0</v>
      </c>
      <c r="K466" s="89"/>
    </row>
    <row r="467" spans="1:11" x14ac:dyDescent="0.25">
      <c r="A467" s="47"/>
      <c r="B467" s="86">
        <v>6</v>
      </c>
      <c r="C467" s="87" t="s">
        <v>18</v>
      </c>
      <c r="D467" s="164"/>
      <c r="E467" s="164"/>
      <c r="F467" s="164"/>
      <c r="G467" s="164"/>
      <c r="H467" s="165"/>
      <c r="I467" s="88"/>
      <c r="J467" s="88">
        <f t="shared" si="37"/>
        <v>0</v>
      </c>
      <c r="K467" s="89"/>
    </row>
    <row r="468" spans="1:11" x14ac:dyDescent="0.25">
      <c r="A468" s="47"/>
      <c r="B468" s="86">
        <v>2</v>
      </c>
      <c r="C468" s="87" t="s">
        <v>21</v>
      </c>
      <c r="D468" s="164"/>
      <c r="E468" s="164"/>
      <c r="F468" s="164"/>
      <c r="G468" s="164"/>
      <c r="H468" s="165"/>
      <c r="I468" s="88"/>
      <c r="J468" s="88">
        <f>I468</f>
        <v>0</v>
      </c>
      <c r="K468" s="89"/>
    </row>
    <row r="469" spans="1:11" x14ac:dyDescent="0.25">
      <c r="A469" s="47"/>
      <c r="B469" s="86">
        <v>5</v>
      </c>
      <c r="C469" s="87" t="s">
        <v>170</v>
      </c>
      <c r="D469" s="86" t="s">
        <v>138</v>
      </c>
      <c r="E469" s="86">
        <v>1</v>
      </c>
      <c r="F469" s="86"/>
      <c r="G469" s="86">
        <f>E469*F469</f>
        <v>0</v>
      </c>
      <c r="H469" s="165"/>
      <c r="I469" s="88"/>
      <c r="J469" s="88">
        <f t="shared" si="37"/>
        <v>0</v>
      </c>
      <c r="K469" s="89"/>
    </row>
    <row r="470" spans="1:11" x14ac:dyDescent="0.25">
      <c r="A470" s="47"/>
      <c r="B470" s="90">
        <v>10</v>
      </c>
      <c r="C470" s="87" t="s">
        <v>20</v>
      </c>
      <c r="D470" s="86"/>
      <c r="E470" s="86"/>
      <c r="F470" s="86"/>
      <c r="G470" s="86">
        <f>E470*F470</f>
        <v>0</v>
      </c>
      <c r="H470" s="87"/>
      <c r="I470" s="88">
        <f>G470</f>
        <v>0</v>
      </c>
      <c r="J470" s="88">
        <f t="shared" si="37"/>
        <v>0</v>
      </c>
      <c r="K470" s="89"/>
    </row>
    <row r="471" spans="1:11" x14ac:dyDescent="0.25">
      <c r="A471" s="60">
        <v>22</v>
      </c>
      <c r="B471" s="169" t="s">
        <v>215</v>
      </c>
      <c r="C471" s="169"/>
      <c r="D471" s="169"/>
      <c r="E471" s="169"/>
      <c r="F471" s="169"/>
      <c r="G471" s="48" t="s">
        <v>7</v>
      </c>
      <c r="H471" s="49"/>
      <c r="I471" s="50">
        <f>SUM(I472:I478)</f>
        <v>1000</v>
      </c>
      <c r="J471" s="50">
        <f>SUM(J472:J478)</f>
        <v>1000</v>
      </c>
      <c r="K471" s="51"/>
    </row>
    <row r="472" spans="1:11" x14ac:dyDescent="0.25">
      <c r="A472" s="47"/>
      <c r="B472" s="86">
        <v>3</v>
      </c>
      <c r="C472" s="68" t="s">
        <v>16</v>
      </c>
      <c r="D472" s="164"/>
      <c r="E472" s="164"/>
      <c r="F472" s="164"/>
      <c r="G472" s="164"/>
      <c r="H472" s="165"/>
      <c r="I472" s="88">
        <v>1000</v>
      </c>
      <c r="J472" s="88">
        <f t="shared" ref="J472:J478" si="38">I472</f>
        <v>1000</v>
      </c>
      <c r="K472" s="68" t="s">
        <v>198</v>
      </c>
    </row>
    <row r="473" spans="1:11" x14ac:dyDescent="0.25">
      <c r="A473" s="47"/>
      <c r="B473" s="86">
        <v>4</v>
      </c>
      <c r="C473" s="87" t="s">
        <v>17</v>
      </c>
      <c r="D473" s="164"/>
      <c r="E473" s="164"/>
      <c r="F473" s="164"/>
      <c r="G473" s="164"/>
      <c r="H473" s="165"/>
      <c r="I473" s="88"/>
      <c r="J473" s="88">
        <f t="shared" si="38"/>
        <v>0</v>
      </c>
      <c r="K473" s="89"/>
    </row>
    <row r="474" spans="1:11" x14ac:dyDescent="0.25">
      <c r="A474" s="47"/>
      <c r="B474" s="86">
        <v>6</v>
      </c>
      <c r="C474" s="87" t="s">
        <v>246</v>
      </c>
      <c r="D474" s="164"/>
      <c r="E474" s="164"/>
      <c r="F474" s="164"/>
      <c r="G474" s="164"/>
      <c r="H474" s="165"/>
      <c r="I474" s="88"/>
      <c r="J474" s="88">
        <f t="shared" si="38"/>
        <v>0</v>
      </c>
      <c r="K474" s="89"/>
    </row>
    <row r="475" spans="1:11" x14ac:dyDescent="0.25">
      <c r="A475" s="47"/>
      <c r="B475" s="86">
        <v>6</v>
      </c>
      <c r="C475" s="87" t="s">
        <v>18</v>
      </c>
      <c r="D475" s="164"/>
      <c r="E475" s="164"/>
      <c r="F475" s="164"/>
      <c r="G475" s="164"/>
      <c r="H475" s="165"/>
      <c r="I475" s="88"/>
      <c r="J475" s="88">
        <f t="shared" si="38"/>
        <v>0</v>
      </c>
      <c r="K475" s="89"/>
    </row>
    <row r="476" spans="1:11" x14ac:dyDescent="0.25">
      <c r="A476" s="47"/>
      <c r="B476" s="86">
        <v>2</v>
      </c>
      <c r="C476" s="87" t="s">
        <v>21</v>
      </c>
      <c r="D476" s="164"/>
      <c r="E476" s="164"/>
      <c r="F476" s="164"/>
      <c r="G476" s="164"/>
      <c r="H476" s="165"/>
      <c r="I476" s="88"/>
      <c r="J476" s="88">
        <f>I476</f>
        <v>0</v>
      </c>
      <c r="K476" s="89"/>
    </row>
    <row r="477" spans="1:11" x14ac:dyDescent="0.25">
      <c r="A477" s="47"/>
      <c r="B477" s="86">
        <v>5</v>
      </c>
      <c r="C477" s="87" t="s">
        <v>170</v>
      </c>
      <c r="D477" s="86" t="s">
        <v>138</v>
      </c>
      <c r="E477" s="86">
        <v>1</v>
      </c>
      <c r="F477" s="86"/>
      <c r="G477" s="86">
        <f>E477*F477</f>
        <v>0</v>
      </c>
      <c r="H477" s="165"/>
      <c r="I477" s="88"/>
      <c r="J477" s="88">
        <f t="shared" si="38"/>
        <v>0</v>
      </c>
      <c r="K477" s="89"/>
    </row>
    <row r="478" spans="1:11" x14ac:dyDescent="0.25">
      <c r="A478" s="47"/>
      <c r="B478" s="90">
        <v>10</v>
      </c>
      <c r="C478" s="87" t="s">
        <v>20</v>
      </c>
      <c r="D478" s="86"/>
      <c r="E478" s="86"/>
      <c r="F478" s="86"/>
      <c r="G478" s="86">
        <f>E478*F478</f>
        <v>0</v>
      </c>
      <c r="H478" s="87"/>
      <c r="I478" s="88">
        <f>G478</f>
        <v>0</v>
      </c>
      <c r="J478" s="88">
        <f t="shared" si="38"/>
        <v>0</v>
      </c>
      <c r="K478" s="89"/>
    </row>
    <row r="479" spans="1:11" x14ac:dyDescent="0.25">
      <c r="A479" s="60">
        <v>23</v>
      </c>
      <c r="B479" s="169" t="s">
        <v>216</v>
      </c>
      <c r="C479" s="169"/>
      <c r="D479" s="169"/>
      <c r="E479" s="169"/>
      <c r="F479" s="169"/>
      <c r="G479" s="48" t="s">
        <v>7</v>
      </c>
      <c r="H479" s="49"/>
      <c r="I479" s="50">
        <f>SUM(I480:I486)</f>
        <v>1000</v>
      </c>
      <c r="J479" s="50">
        <f>SUM(J480:J486)</f>
        <v>1000</v>
      </c>
      <c r="K479" s="51"/>
    </row>
    <row r="480" spans="1:11" x14ac:dyDescent="0.25">
      <c r="A480" s="47"/>
      <c r="B480" s="86">
        <v>3</v>
      </c>
      <c r="C480" s="68" t="s">
        <v>16</v>
      </c>
      <c r="D480" s="164"/>
      <c r="E480" s="164"/>
      <c r="F480" s="164"/>
      <c r="G480" s="164"/>
      <c r="H480" s="165"/>
      <c r="I480" s="88">
        <v>1000</v>
      </c>
      <c r="J480" s="88">
        <f t="shared" ref="J480:J518" si="39">I480</f>
        <v>1000</v>
      </c>
      <c r="K480" s="68" t="s">
        <v>198</v>
      </c>
    </row>
    <row r="481" spans="1:11" x14ac:dyDescent="0.25">
      <c r="A481" s="47"/>
      <c r="B481" s="86">
        <v>4</v>
      </c>
      <c r="C481" s="87" t="s">
        <v>17</v>
      </c>
      <c r="D481" s="164"/>
      <c r="E481" s="164"/>
      <c r="F481" s="164"/>
      <c r="G481" s="164"/>
      <c r="H481" s="165"/>
      <c r="I481" s="88"/>
      <c r="J481" s="88">
        <f t="shared" si="39"/>
        <v>0</v>
      </c>
      <c r="K481" s="89"/>
    </row>
    <row r="482" spans="1:11" x14ac:dyDescent="0.25">
      <c r="A482" s="47"/>
      <c r="B482" s="86">
        <v>6</v>
      </c>
      <c r="C482" s="87" t="s">
        <v>246</v>
      </c>
      <c r="D482" s="164"/>
      <c r="E482" s="164"/>
      <c r="F482" s="164"/>
      <c r="G482" s="164"/>
      <c r="H482" s="165"/>
      <c r="I482" s="88"/>
      <c r="J482" s="88">
        <f t="shared" si="39"/>
        <v>0</v>
      </c>
      <c r="K482" s="89"/>
    </row>
    <row r="483" spans="1:11" x14ac:dyDescent="0.25">
      <c r="A483" s="47"/>
      <c r="B483" s="86">
        <v>6</v>
      </c>
      <c r="C483" s="87" t="s">
        <v>18</v>
      </c>
      <c r="D483" s="164"/>
      <c r="E483" s="164"/>
      <c r="F483" s="164"/>
      <c r="G483" s="164"/>
      <c r="H483" s="165"/>
      <c r="I483" s="88"/>
      <c r="J483" s="88">
        <f t="shared" si="39"/>
        <v>0</v>
      </c>
      <c r="K483" s="89"/>
    </row>
    <row r="484" spans="1:11" x14ac:dyDescent="0.25">
      <c r="A484" s="47"/>
      <c r="B484" s="86">
        <v>2</v>
      </c>
      <c r="C484" s="87" t="s">
        <v>21</v>
      </c>
      <c r="D484" s="164"/>
      <c r="E484" s="164"/>
      <c r="F484" s="164"/>
      <c r="G484" s="164"/>
      <c r="H484" s="165"/>
      <c r="I484" s="88"/>
      <c r="J484" s="88">
        <f>I484</f>
        <v>0</v>
      </c>
      <c r="K484" s="89"/>
    </row>
    <row r="485" spans="1:11" x14ac:dyDescent="0.25">
      <c r="A485" s="47"/>
      <c r="B485" s="86">
        <v>5</v>
      </c>
      <c r="C485" s="87" t="s">
        <v>170</v>
      </c>
      <c r="D485" s="86" t="s">
        <v>138</v>
      </c>
      <c r="E485" s="86">
        <v>1</v>
      </c>
      <c r="F485" s="86"/>
      <c r="G485" s="86">
        <f>E485*F485</f>
        <v>0</v>
      </c>
      <c r="H485" s="165"/>
      <c r="I485" s="88"/>
      <c r="J485" s="88">
        <f t="shared" si="39"/>
        <v>0</v>
      </c>
      <c r="K485" s="89"/>
    </row>
    <row r="486" spans="1:11" x14ac:dyDescent="0.25">
      <c r="A486" s="47"/>
      <c r="B486" s="90">
        <v>10</v>
      </c>
      <c r="C486" s="87" t="s">
        <v>20</v>
      </c>
      <c r="D486" s="86"/>
      <c r="E486" s="86"/>
      <c r="F486" s="86"/>
      <c r="G486" s="86">
        <f>E486*F486</f>
        <v>0</v>
      </c>
      <c r="H486" s="87"/>
      <c r="I486" s="88">
        <f>G486</f>
        <v>0</v>
      </c>
      <c r="J486" s="88">
        <f t="shared" si="39"/>
        <v>0</v>
      </c>
      <c r="K486" s="89"/>
    </row>
    <row r="487" spans="1:11" x14ac:dyDescent="0.25">
      <c r="A487" s="60">
        <v>24</v>
      </c>
      <c r="B487" s="169" t="s">
        <v>217</v>
      </c>
      <c r="C487" s="169"/>
      <c r="D487" s="169"/>
      <c r="E487" s="169"/>
      <c r="F487" s="169"/>
      <c r="G487" s="48" t="s">
        <v>7</v>
      </c>
      <c r="H487" s="49"/>
      <c r="I487" s="50">
        <f>SUM(I488:I494)</f>
        <v>1000</v>
      </c>
      <c r="J487" s="50">
        <f>SUM(J488:J494)</f>
        <v>1000</v>
      </c>
      <c r="K487" s="51"/>
    </row>
    <row r="488" spans="1:11" x14ac:dyDescent="0.25">
      <c r="A488" s="47"/>
      <c r="B488" s="86">
        <v>3</v>
      </c>
      <c r="C488" s="68" t="s">
        <v>16</v>
      </c>
      <c r="D488" s="164"/>
      <c r="E488" s="164"/>
      <c r="F488" s="164"/>
      <c r="G488" s="164"/>
      <c r="H488" s="165"/>
      <c r="I488" s="88">
        <v>1000</v>
      </c>
      <c r="J488" s="88">
        <f t="shared" si="39"/>
        <v>1000</v>
      </c>
      <c r="K488" s="68" t="s">
        <v>198</v>
      </c>
    </row>
    <row r="489" spans="1:11" x14ac:dyDescent="0.25">
      <c r="A489" s="47"/>
      <c r="B489" s="86">
        <v>4</v>
      </c>
      <c r="C489" s="87" t="s">
        <v>17</v>
      </c>
      <c r="D489" s="164"/>
      <c r="E489" s="164"/>
      <c r="F489" s="164"/>
      <c r="G489" s="164"/>
      <c r="H489" s="165"/>
      <c r="I489" s="88"/>
      <c r="J489" s="88">
        <f t="shared" si="39"/>
        <v>0</v>
      </c>
      <c r="K489" s="89"/>
    </row>
    <row r="490" spans="1:11" x14ac:dyDescent="0.25">
      <c r="A490" s="47"/>
      <c r="B490" s="86">
        <v>6</v>
      </c>
      <c r="C490" s="87" t="s">
        <v>246</v>
      </c>
      <c r="D490" s="164"/>
      <c r="E490" s="164"/>
      <c r="F490" s="164"/>
      <c r="G490" s="164"/>
      <c r="H490" s="165"/>
      <c r="I490" s="88"/>
      <c r="J490" s="88">
        <f t="shared" si="39"/>
        <v>0</v>
      </c>
      <c r="K490" s="89"/>
    </row>
    <row r="491" spans="1:11" x14ac:dyDescent="0.25">
      <c r="A491" s="47"/>
      <c r="B491" s="86">
        <v>6</v>
      </c>
      <c r="C491" s="87" t="s">
        <v>18</v>
      </c>
      <c r="D491" s="164"/>
      <c r="E491" s="164"/>
      <c r="F491" s="164"/>
      <c r="G491" s="164"/>
      <c r="H491" s="165"/>
      <c r="I491" s="88"/>
      <c r="J491" s="88">
        <f t="shared" si="39"/>
        <v>0</v>
      </c>
      <c r="K491" s="89"/>
    </row>
    <row r="492" spans="1:11" x14ac:dyDescent="0.25">
      <c r="A492" s="47"/>
      <c r="B492" s="86">
        <v>2</v>
      </c>
      <c r="C492" s="87" t="s">
        <v>21</v>
      </c>
      <c r="D492" s="164"/>
      <c r="E492" s="164"/>
      <c r="F492" s="164"/>
      <c r="G492" s="164"/>
      <c r="H492" s="165"/>
      <c r="I492" s="88"/>
      <c r="J492" s="88">
        <f>I492</f>
        <v>0</v>
      </c>
      <c r="K492" s="89"/>
    </row>
    <row r="493" spans="1:11" x14ac:dyDescent="0.25">
      <c r="A493" s="47"/>
      <c r="B493" s="86">
        <v>5</v>
      </c>
      <c r="C493" s="87" t="s">
        <v>170</v>
      </c>
      <c r="D493" s="86" t="s">
        <v>138</v>
      </c>
      <c r="E493" s="86">
        <v>1</v>
      </c>
      <c r="F493" s="86"/>
      <c r="G493" s="86">
        <f>E493*F493</f>
        <v>0</v>
      </c>
      <c r="H493" s="165"/>
      <c r="I493" s="88"/>
      <c r="J493" s="88">
        <f t="shared" si="39"/>
        <v>0</v>
      </c>
      <c r="K493" s="89"/>
    </row>
    <row r="494" spans="1:11" x14ac:dyDescent="0.25">
      <c r="A494" s="47"/>
      <c r="B494" s="90">
        <v>10</v>
      </c>
      <c r="C494" s="87" t="s">
        <v>20</v>
      </c>
      <c r="D494" s="86"/>
      <c r="E494" s="86"/>
      <c r="F494" s="86"/>
      <c r="G494" s="86">
        <f>E494*F494</f>
        <v>0</v>
      </c>
      <c r="H494" s="87"/>
      <c r="I494" s="88">
        <f>G494</f>
        <v>0</v>
      </c>
      <c r="J494" s="88">
        <f t="shared" si="39"/>
        <v>0</v>
      </c>
      <c r="K494" s="89"/>
    </row>
    <row r="495" spans="1:11" x14ac:dyDescent="0.25">
      <c r="A495" s="60">
        <v>25</v>
      </c>
      <c r="B495" s="169" t="s">
        <v>218</v>
      </c>
      <c r="C495" s="169"/>
      <c r="D495" s="169"/>
      <c r="E495" s="169"/>
      <c r="F495" s="169"/>
      <c r="G495" s="48" t="s">
        <v>7</v>
      </c>
      <c r="H495" s="49"/>
      <c r="I495" s="50">
        <f>SUM(I496:I502)</f>
        <v>1000</v>
      </c>
      <c r="J495" s="50">
        <f>SUM(J496:J502)</f>
        <v>1000</v>
      </c>
      <c r="K495" s="51"/>
    </row>
    <row r="496" spans="1:11" x14ac:dyDescent="0.25">
      <c r="A496" s="47"/>
      <c r="B496" s="86">
        <v>3</v>
      </c>
      <c r="C496" s="68" t="s">
        <v>16</v>
      </c>
      <c r="D496" s="164"/>
      <c r="E496" s="164"/>
      <c r="F496" s="164"/>
      <c r="G496" s="164"/>
      <c r="H496" s="165"/>
      <c r="I496" s="88">
        <v>1000</v>
      </c>
      <c r="J496" s="88">
        <f t="shared" si="39"/>
        <v>1000</v>
      </c>
      <c r="K496" s="68" t="s">
        <v>198</v>
      </c>
    </row>
    <row r="497" spans="1:11" x14ac:dyDescent="0.25">
      <c r="A497" s="47"/>
      <c r="B497" s="86">
        <v>4</v>
      </c>
      <c r="C497" s="87" t="s">
        <v>17</v>
      </c>
      <c r="D497" s="164"/>
      <c r="E497" s="164"/>
      <c r="F497" s="164"/>
      <c r="G497" s="164"/>
      <c r="H497" s="165"/>
      <c r="I497" s="88"/>
      <c r="J497" s="88">
        <f t="shared" si="39"/>
        <v>0</v>
      </c>
      <c r="K497" s="89"/>
    </row>
    <row r="498" spans="1:11" x14ac:dyDescent="0.25">
      <c r="A498" s="47"/>
      <c r="B498" s="86">
        <v>6</v>
      </c>
      <c r="C498" s="87" t="s">
        <v>246</v>
      </c>
      <c r="D498" s="164"/>
      <c r="E498" s="164"/>
      <c r="F498" s="164"/>
      <c r="G498" s="164"/>
      <c r="H498" s="165"/>
      <c r="I498" s="88"/>
      <c r="J498" s="88">
        <f t="shared" si="39"/>
        <v>0</v>
      </c>
      <c r="K498" s="89"/>
    </row>
    <row r="499" spans="1:11" x14ac:dyDescent="0.25">
      <c r="A499" s="47"/>
      <c r="B499" s="86">
        <v>6</v>
      </c>
      <c r="C499" s="87" t="s">
        <v>18</v>
      </c>
      <c r="D499" s="164"/>
      <c r="E499" s="164"/>
      <c r="F499" s="164"/>
      <c r="G499" s="164"/>
      <c r="H499" s="165"/>
      <c r="I499" s="88"/>
      <c r="J499" s="88">
        <f t="shared" si="39"/>
        <v>0</v>
      </c>
      <c r="K499" s="89"/>
    </row>
    <row r="500" spans="1:11" x14ac:dyDescent="0.25">
      <c r="A500" s="47"/>
      <c r="B500" s="86">
        <v>2</v>
      </c>
      <c r="C500" s="87" t="s">
        <v>21</v>
      </c>
      <c r="D500" s="164"/>
      <c r="E500" s="164"/>
      <c r="F500" s="164"/>
      <c r="G500" s="164"/>
      <c r="H500" s="165"/>
      <c r="I500" s="88"/>
      <c r="J500" s="88">
        <f>I500</f>
        <v>0</v>
      </c>
      <c r="K500" s="89" t="s">
        <v>171</v>
      </c>
    </row>
    <row r="501" spans="1:11" x14ac:dyDescent="0.25">
      <c r="A501" s="47"/>
      <c r="B501" s="86">
        <v>5</v>
      </c>
      <c r="C501" s="87" t="s">
        <v>170</v>
      </c>
      <c r="D501" s="86" t="s">
        <v>138</v>
      </c>
      <c r="E501" s="86">
        <v>1</v>
      </c>
      <c r="F501" s="86"/>
      <c r="G501" s="86">
        <f>E501*F501</f>
        <v>0</v>
      </c>
      <c r="H501" s="165"/>
      <c r="I501" s="88"/>
      <c r="J501" s="88">
        <f t="shared" si="39"/>
        <v>0</v>
      </c>
      <c r="K501" s="89"/>
    </row>
    <row r="502" spans="1:11" x14ac:dyDescent="0.25">
      <c r="A502" s="47"/>
      <c r="B502" s="90">
        <v>10</v>
      </c>
      <c r="C502" s="87" t="s">
        <v>20</v>
      </c>
      <c r="D502" s="86"/>
      <c r="E502" s="86"/>
      <c r="F502" s="86"/>
      <c r="G502" s="86">
        <f>E502*F502</f>
        <v>0</v>
      </c>
      <c r="H502" s="87"/>
      <c r="I502" s="88">
        <f>G502</f>
        <v>0</v>
      </c>
      <c r="J502" s="88">
        <f t="shared" si="39"/>
        <v>0</v>
      </c>
      <c r="K502" s="89"/>
    </row>
    <row r="503" spans="1:11" x14ac:dyDescent="0.25">
      <c r="A503" s="60">
        <v>26</v>
      </c>
      <c r="B503" s="169" t="s">
        <v>219</v>
      </c>
      <c r="C503" s="169"/>
      <c r="D503" s="169"/>
      <c r="E503" s="169"/>
      <c r="F503" s="169"/>
      <c r="G503" s="48" t="s">
        <v>7</v>
      </c>
      <c r="H503" s="49"/>
      <c r="I503" s="50">
        <f>SUM(I504:I510)</f>
        <v>1000</v>
      </c>
      <c r="J503" s="50">
        <f>SUM(J504:J510)</f>
        <v>1000</v>
      </c>
      <c r="K503" s="51"/>
    </row>
    <row r="504" spans="1:11" x14ac:dyDescent="0.25">
      <c r="A504" s="47"/>
      <c r="B504" s="86">
        <v>3</v>
      </c>
      <c r="C504" s="68" t="s">
        <v>16</v>
      </c>
      <c r="D504" s="164"/>
      <c r="E504" s="164"/>
      <c r="F504" s="164"/>
      <c r="G504" s="164"/>
      <c r="H504" s="165"/>
      <c r="I504" s="88">
        <v>1000</v>
      </c>
      <c r="J504" s="88">
        <f t="shared" si="39"/>
        <v>1000</v>
      </c>
      <c r="K504" s="68" t="s">
        <v>198</v>
      </c>
    </row>
    <row r="505" spans="1:11" x14ac:dyDescent="0.25">
      <c r="A505" s="47"/>
      <c r="B505" s="86">
        <v>4</v>
      </c>
      <c r="C505" s="87" t="s">
        <v>17</v>
      </c>
      <c r="D505" s="164"/>
      <c r="E505" s="164"/>
      <c r="F505" s="164"/>
      <c r="G505" s="164"/>
      <c r="H505" s="165"/>
      <c r="I505" s="88"/>
      <c r="J505" s="88">
        <f t="shared" si="39"/>
        <v>0</v>
      </c>
      <c r="K505" s="89"/>
    </row>
    <row r="506" spans="1:11" x14ac:dyDescent="0.25">
      <c r="A506" s="47"/>
      <c r="B506" s="86">
        <v>6</v>
      </c>
      <c r="C506" s="87" t="s">
        <v>246</v>
      </c>
      <c r="D506" s="164"/>
      <c r="E506" s="164"/>
      <c r="F506" s="164"/>
      <c r="G506" s="164"/>
      <c r="H506" s="165"/>
      <c r="I506" s="88"/>
      <c r="J506" s="88">
        <f t="shared" si="39"/>
        <v>0</v>
      </c>
      <c r="K506" s="89"/>
    </row>
    <row r="507" spans="1:11" x14ac:dyDescent="0.25">
      <c r="A507" s="47"/>
      <c r="B507" s="86">
        <v>6</v>
      </c>
      <c r="C507" s="87" t="s">
        <v>18</v>
      </c>
      <c r="D507" s="164"/>
      <c r="E507" s="164"/>
      <c r="F507" s="164"/>
      <c r="G507" s="164"/>
      <c r="H507" s="165"/>
      <c r="I507" s="88"/>
      <c r="J507" s="88">
        <f t="shared" si="39"/>
        <v>0</v>
      </c>
      <c r="K507" s="89"/>
    </row>
    <row r="508" spans="1:11" x14ac:dyDescent="0.25">
      <c r="A508" s="47"/>
      <c r="B508" s="86">
        <v>2</v>
      </c>
      <c r="C508" s="87" t="s">
        <v>21</v>
      </c>
      <c r="D508" s="164"/>
      <c r="E508" s="164"/>
      <c r="F508" s="164"/>
      <c r="G508" s="164"/>
      <c r="H508" s="165"/>
      <c r="I508" s="88"/>
      <c r="J508" s="88">
        <f>I508</f>
        <v>0</v>
      </c>
      <c r="K508" s="89"/>
    </row>
    <row r="509" spans="1:11" x14ac:dyDescent="0.25">
      <c r="A509" s="47"/>
      <c r="B509" s="86">
        <v>5</v>
      </c>
      <c r="C509" s="87" t="s">
        <v>170</v>
      </c>
      <c r="D509" s="86" t="s">
        <v>138</v>
      </c>
      <c r="E509" s="86">
        <v>1</v>
      </c>
      <c r="F509" s="86"/>
      <c r="G509" s="86">
        <f>E509*F509</f>
        <v>0</v>
      </c>
      <c r="H509" s="165"/>
      <c r="I509" s="88"/>
      <c r="J509" s="88">
        <f t="shared" si="39"/>
        <v>0</v>
      </c>
      <c r="K509" s="89"/>
    </row>
    <row r="510" spans="1:11" x14ac:dyDescent="0.25">
      <c r="A510" s="47"/>
      <c r="B510" s="90">
        <v>10</v>
      </c>
      <c r="C510" s="87" t="s">
        <v>20</v>
      </c>
      <c r="D510" s="86"/>
      <c r="E510" s="86"/>
      <c r="F510" s="86"/>
      <c r="G510" s="86">
        <f>E510*F510</f>
        <v>0</v>
      </c>
      <c r="H510" s="87"/>
      <c r="I510" s="88">
        <f>G510</f>
        <v>0</v>
      </c>
      <c r="J510" s="88">
        <f t="shared" si="39"/>
        <v>0</v>
      </c>
      <c r="K510" s="89"/>
    </row>
    <row r="511" spans="1:11" x14ac:dyDescent="0.25">
      <c r="A511" s="60">
        <v>27</v>
      </c>
      <c r="B511" s="169" t="s">
        <v>220</v>
      </c>
      <c r="C511" s="169"/>
      <c r="D511" s="169"/>
      <c r="E511" s="169"/>
      <c r="F511" s="169"/>
      <c r="G511" s="48" t="s">
        <v>7</v>
      </c>
      <c r="H511" s="49"/>
      <c r="I511" s="50">
        <f>SUM(I512:I518)</f>
        <v>1000</v>
      </c>
      <c r="J511" s="50">
        <f>SUM(J512:J518)</f>
        <v>1000</v>
      </c>
      <c r="K511" s="51"/>
    </row>
    <row r="512" spans="1:11" x14ac:dyDescent="0.25">
      <c r="A512" s="47"/>
      <c r="B512" s="86">
        <v>3</v>
      </c>
      <c r="C512" s="68" t="s">
        <v>16</v>
      </c>
      <c r="D512" s="164"/>
      <c r="E512" s="164"/>
      <c r="F512" s="164"/>
      <c r="G512" s="164"/>
      <c r="H512" s="165"/>
      <c r="I512" s="88">
        <v>1000</v>
      </c>
      <c r="J512" s="88">
        <f t="shared" si="39"/>
        <v>1000</v>
      </c>
      <c r="K512" s="68" t="s">
        <v>198</v>
      </c>
    </row>
    <row r="513" spans="1:11" x14ac:dyDescent="0.25">
      <c r="A513" s="47"/>
      <c r="B513" s="86">
        <v>4</v>
      </c>
      <c r="C513" s="87" t="s">
        <v>17</v>
      </c>
      <c r="D513" s="164"/>
      <c r="E513" s="164"/>
      <c r="F513" s="164"/>
      <c r="G513" s="164"/>
      <c r="H513" s="165"/>
      <c r="I513" s="88"/>
      <c r="J513" s="88">
        <f t="shared" si="39"/>
        <v>0</v>
      </c>
      <c r="K513" s="89"/>
    </row>
    <row r="514" spans="1:11" x14ac:dyDescent="0.25">
      <c r="A514" s="47"/>
      <c r="B514" s="86">
        <v>6</v>
      </c>
      <c r="C514" s="87" t="s">
        <v>246</v>
      </c>
      <c r="D514" s="164"/>
      <c r="E514" s="164"/>
      <c r="F514" s="164"/>
      <c r="G514" s="164"/>
      <c r="H514" s="165"/>
      <c r="I514" s="88"/>
      <c r="J514" s="88">
        <f t="shared" si="39"/>
        <v>0</v>
      </c>
      <c r="K514" s="89"/>
    </row>
    <row r="515" spans="1:11" x14ac:dyDescent="0.25">
      <c r="A515" s="47"/>
      <c r="B515" s="86">
        <v>6</v>
      </c>
      <c r="C515" s="87" t="s">
        <v>18</v>
      </c>
      <c r="D515" s="164"/>
      <c r="E515" s="164"/>
      <c r="F515" s="164"/>
      <c r="G515" s="164"/>
      <c r="H515" s="165"/>
      <c r="I515" s="88"/>
      <c r="J515" s="88">
        <f t="shared" si="39"/>
        <v>0</v>
      </c>
      <c r="K515" s="89"/>
    </row>
    <row r="516" spans="1:11" x14ac:dyDescent="0.25">
      <c r="A516" s="47"/>
      <c r="B516" s="86">
        <v>2</v>
      </c>
      <c r="C516" s="87" t="s">
        <v>21</v>
      </c>
      <c r="D516" s="164"/>
      <c r="E516" s="164"/>
      <c r="F516" s="164"/>
      <c r="G516" s="164"/>
      <c r="H516" s="165"/>
      <c r="I516" s="88"/>
      <c r="J516" s="88">
        <f>I516</f>
        <v>0</v>
      </c>
      <c r="K516" s="89"/>
    </row>
    <row r="517" spans="1:11" x14ac:dyDescent="0.25">
      <c r="A517" s="47"/>
      <c r="B517" s="86">
        <v>5</v>
      </c>
      <c r="C517" s="87" t="s">
        <v>170</v>
      </c>
      <c r="D517" s="86" t="s">
        <v>138</v>
      </c>
      <c r="E517" s="86">
        <v>1</v>
      </c>
      <c r="F517" s="86"/>
      <c r="G517" s="86">
        <f>E517*F517</f>
        <v>0</v>
      </c>
      <c r="H517" s="165"/>
      <c r="I517" s="88"/>
      <c r="J517" s="88">
        <f t="shared" si="39"/>
        <v>0</v>
      </c>
      <c r="K517" s="89"/>
    </row>
    <row r="518" spans="1:11" x14ac:dyDescent="0.25">
      <c r="A518" s="47"/>
      <c r="B518" s="90">
        <v>10</v>
      </c>
      <c r="C518" s="87" t="s">
        <v>20</v>
      </c>
      <c r="D518" s="86"/>
      <c r="E518" s="86"/>
      <c r="F518" s="86"/>
      <c r="G518" s="86">
        <f>E518*F518</f>
        <v>0</v>
      </c>
      <c r="H518" s="87"/>
      <c r="I518" s="88">
        <f>G518</f>
        <v>0</v>
      </c>
      <c r="J518" s="88">
        <f t="shared" si="39"/>
        <v>0</v>
      </c>
      <c r="K518" s="89"/>
    </row>
    <row r="519" spans="1:11" x14ac:dyDescent="0.25">
      <c r="A519" s="47"/>
      <c r="B519" s="134"/>
      <c r="C519" s="135"/>
      <c r="D519" s="136"/>
      <c r="E519" s="136"/>
      <c r="F519" s="136"/>
      <c r="G519" s="136"/>
      <c r="H519" s="135"/>
      <c r="I519" s="137"/>
      <c r="J519" s="137"/>
      <c r="K519" s="138"/>
    </row>
    <row r="520" spans="1:11" x14ac:dyDescent="0.25">
      <c r="A520" s="60">
        <v>28</v>
      </c>
      <c r="B520" s="169" t="s">
        <v>221</v>
      </c>
      <c r="C520" s="169"/>
      <c r="D520" s="169"/>
      <c r="E520" s="169"/>
      <c r="F520" s="169"/>
      <c r="G520" s="48" t="s">
        <v>7</v>
      </c>
      <c r="H520" s="49"/>
      <c r="I520" s="50">
        <f>SUM(I521:I527)</f>
        <v>1000</v>
      </c>
      <c r="J520" s="50">
        <f>SUM(J521:J527)</f>
        <v>1000</v>
      </c>
      <c r="K520" s="51"/>
    </row>
    <row r="521" spans="1:11" x14ac:dyDescent="0.25">
      <c r="A521" s="47"/>
      <c r="B521" s="86">
        <v>3</v>
      </c>
      <c r="C521" s="68" t="s">
        <v>16</v>
      </c>
      <c r="D521" s="164"/>
      <c r="E521" s="164"/>
      <c r="F521" s="164"/>
      <c r="G521" s="164"/>
      <c r="H521" s="165"/>
      <c r="I521" s="88">
        <v>1000</v>
      </c>
      <c r="J521" s="88">
        <f t="shared" ref="J521:J543" si="40">I521</f>
        <v>1000</v>
      </c>
      <c r="K521" s="68" t="s">
        <v>198</v>
      </c>
    </row>
    <row r="522" spans="1:11" x14ac:dyDescent="0.25">
      <c r="A522" s="47"/>
      <c r="B522" s="86">
        <v>4</v>
      </c>
      <c r="C522" s="87" t="s">
        <v>17</v>
      </c>
      <c r="D522" s="164"/>
      <c r="E522" s="164"/>
      <c r="F522" s="164"/>
      <c r="G522" s="164"/>
      <c r="H522" s="165"/>
      <c r="I522" s="88"/>
      <c r="J522" s="88">
        <f t="shared" si="40"/>
        <v>0</v>
      </c>
      <c r="K522" s="89"/>
    </row>
    <row r="523" spans="1:11" x14ac:dyDescent="0.25">
      <c r="A523" s="47"/>
      <c r="B523" s="86">
        <v>6</v>
      </c>
      <c r="C523" s="87" t="s">
        <v>246</v>
      </c>
      <c r="D523" s="164"/>
      <c r="E523" s="164"/>
      <c r="F523" s="164"/>
      <c r="G523" s="164"/>
      <c r="H523" s="165"/>
      <c r="I523" s="88"/>
      <c r="J523" s="88">
        <f t="shared" si="40"/>
        <v>0</v>
      </c>
      <c r="K523" s="89"/>
    </row>
    <row r="524" spans="1:11" x14ac:dyDescent="0.25">
      <c r="A524" s="47"/>
      <c r="B524" s="86">
        <v>6</v>
      </c>
      <c r="C524" s="87" t="s">
        <v>18</v>
      </c>
      <c r="D524" s="164"/>
      <c r="E524" s="164"/>
      <c r="F524" s="164"/>
      <c r="G524" s="164"/>
      <c r="H524" s="165"/>
      <c r="I524" s="88"/>
      <c r="J524" s="88">
        <f t="shared" si="40"/>
        <v>0</v>
      </c>
      <c r="K524" s="89"/>
    </row>
    <row r="525" spans="1:11" x14ac:dyDescent="0.25">
      <c r="A525" s="47"/>
      <c r="B525" s="86">
        <v>2</v>
      </c>
      <c r="C525" s="87" t="s">
        <v>21</v>
      </c>
      <c r="D525" s="164"/>
      <c r="E525" s="164"/>
      <c r="F525" s="164"/>
      <c r="G525" s="164"/>
      <c r="H525" s="165"/>
      <c r="I525" s="88"/>
      <c r="J525" s="88">
        <f>I525</f>
        <v>0</v>
      </c>
      <c r="K525" s="89"/>
    </row>
    <row r="526" spans="1:11" x14ac:dyDescent="0.25">
      <c r="A526" s="47"/>
      <c r="B526" s="86">
        <v>5</v>
      </c>
      <c r="C526" s="87" t="s">
        <v>170</v>
      </c>
      <c r="D526" s="86" t="s">
        <v>138</v>
      </c>
      <c r="E526" s="86">
        <v>1</v>
      </c>
      <c r="F526" s="86"/>
      <c r="G526" s="86">
        <f>E526*F526</f>
        <v>0</v>
      </c>
      <c r="H526" s="165"/>
      <c r="I526" s="88"/>
      <c r="J526" s="88">
        <f t="shared" si="40"/>
        <v>0</v>
      </c>
      <c r="K526" s="89"/>
    </row>
    <row r="527" spans="1:11" x14ac:dyDescent="0.25">
      <c r="A527" s="47"/>
      <c r="B527" s="90">
        <v>10</v>
      </c>
      <c r="C527" s="87" t="s">
        <v>20</v>
      </c>
      <c r="D527" s="86"/>
      <c r="E527" s="86"/>
      <c r="F527" s="86"/>
      <c r="G527" s="86">
        <f>E527*F527</f>
        <v>0</v>
      </c>
      <c r="H527" s="87"/>
      <c r="I527" s="88">
        <f>G527</f>
        <v>0</v>
      </c>
      <c r="J527" s="88">
        <f t="shared" si="40"/>
        <v>0</v>
      </c>
      <c r="K527" s="89"/>
    </row>
    <row r="528" spans="1:11" x14ac:dyDescent="0.25">
      <c r="A528" s="60">
        <v>29</v>
      </c>
      <c r="B528" s="169" t="s">
        <v>222</v>
      </c>
      <c r="C528" s="169"/>
      <c r="D528" s="169"/>
      <c r="E528" s="169"/>
      <c r="F528" s="169"/>
      <c r="G528" s="48" t="s">
        <v>7</v>
      </c>
      <c r="H528" s="49"/>
      <c r="I528" s="50">
        <f>SUM(I529:I535)</f>
        <v>1000</v>
      </c>
      <c r="J528" s="50">
        <f>SUM(J529:J535)</f>
        <v>1000</v>
      </c>
      <c r="K528" s="51"/>
    </row>
    <row r="529" spans="1:11" x14ac:dyDescent="0.25">
      <c r="A529" s="47"/>
      <c r="B529" s="86">
        <v>3</v>
      </c>
      <c r="C529" s="68" t="s">
        <v>16</v>
      </c>
      <c r="D529" s="164"/>
      <c r="E529" s="164"/>
      <c r="F529" s="164"/>
      <c r="G529" s="164"/>
      <c r="H529" s="165"/>
      <c r="I529" s="88">
        <v>1000</v>
      </c>
      <c r="J529" s="88">
        <f t="shared" si="40"/>
        <v>1000</v>
      </c>
      <c r="K529" s="68" t="s">
        <v>198</v>
      </c>
    </row>
    <row r="530" spans="1:11" x14ac:dyDescent="0.25">
      <c r="A530" s="47"/>
      <c r="B530" s="86">
        <v>4</v>
      </c>
      <c r="C530" s="87" t="s">
        <v>17</v>
      </c>
      <c r="D530" s="164"/>
      <c r="E530" s="164"/>
      <c r="F530" s="164"/>
      <c r="G530" s="164"/>
      <c r="H530" s="165"/>
      <c r="I530" s="88"/>
      <c r="J530" s="88">
        <f t="shared" si="40"/>
        <v>0</v>
      </c>
      <c r="K530" s="89"/>
    </row>
    <row r="531" spans="1:11" x14ac:dyDescent="0.25">
      <c r="A531" s="47"/>
      <c r="B531" s="86">
        <v>6</v>
      </c>
      <c r="C531" s="87" t="s">
        <v>246</v>
      </c>
      <c r="D531" s="164"/>
      <c r="E531" s="164"/>
      <c r="F531" s="164"/>
      <c r="G531" s="164"/>
      <c r="H531" s="165"/>
      <c r="I531" s="88"/>
      <c r="J531" s="88">
        <f t="shared" si="40"/>
        <v>0</v>
      </c>
      <c r="K531" s="89"/>
    </row>
    <row r="532" spans="1:11" x14ac:dyDescent="0.25">
      <c r="A532" s="47"/>
      <c r="B532" s="86">
        <v>6</v>
      </c>
      <c r="C532" s="87" t="s">
        <v>18</v>
      </c>
      <c r="D532" s="164"/>
      <c r="E532" s="164"/>
      <c r="F532" s="164"/>
      <c r="G532" s="164"/>
      <c r="H532" s="165"/>
      <c r="I532" s="88"/>
      <c r="J532" s="88">
        <f t="shared" si="40"/>
        <v>0</v>
      </c>
      <c r="K532" s="89"/>
    </row>
    <row r="533" spans="1:11" x14ac:dyDescent="0.25">
      <c r="A533" s="47"/>
      <c r="B533" s="86">
        <v>2</v>
      </c>
      <c r="C533" s="87" t="s">
        <v>21</v>
      </c>
      <c r="D533" s="164"/>
      <c r="E533" s="164"/>
      <c r="F533" s="164"/>
      <c r="G533" s="164"/>
      <c r="H533" s="165"/>
      <c r="I533" s="88"/>
      <c r="J533" s="88">
        <f>I533</f>
        <v>0</v>
      </c>
      <c r="K533" s="89"/>
    </row>
    <row r="534" spans="1:11" x14ac:dyDescent="0.25">
      <c r="A534" s="47"/>
      <c r="B534" s="86">
        <v>5</v>
      </c>
      <c r="C534" s="87" t="s">
        <v>170</v>
      </c>
      <c r="D534" s="86" t="s">
        <v>138</v>
      </c>
      <c r="E534" s="86">
        <v>1</v>
      </c>
      <c r="F534" s="86"/>
      <c r="G534" s="86">
        <f>E534*F534</f>
        <v>0</v>
      </c>
      <c r="H534" s="165"/>
      <c r="I534" s="88"/>
      <c r="J534" s="88">
        <f t="shared" si="40"/>
        <v>0</v>
      </c>
      <c r="K534" s="89"/>
    </row>
    <row r="535" spans="1:11" x14ac:dyDescent="0.25">
      <c r="A535" s="47"/>
      <c r="B535" s="90">
        <v>10</v>
      </c>
      <c r="C535" s="87" t="s">
        <v>20</v>
      </c>
      <c r="D535" s="86"/>
      <c r="E535" s="86"/>
      <c r="F535" s="86"/>
      <c r="G535" s="86">
        <f>E535*F535</f>
        <v>0</v>
      </c>
      <c r="H535" s="87"/>
      <c r="I535" s="88">
        <f>G535</f>
        <v>0</v>
      </c>
      <c r="J535" s="88">
        <f t="shared" si="40"/>
        <v>0</v>
      </c>
      <c r="K535" s="89"/>
    </row>
    <row r="536" spans="1:11" x14ac:dyDescent="0.25">
      <c r="A536" s="60">
        <v>30</v>
      </c>
      <c r="B536" s="169" t="s">
        <v>223</v>
      </c>
      <c r="C536" s="169"/>
      <c r="D536" s="169"/>
      <c r="E536" s="169"/>
      <c r="F536" s="169"/>
      <c r="G536" s="48" t="s">
        <v>7</v>
      </c>
      <c r="H536" s="49"/>
      <c r="I536" s="50">
        <f>SUM(I537:I543)</f>
        <v>1000</v>
      </c>
      <c r="J536" s="50">
        <f>SUM(J537:J543)</f>
        <v>1000</v>
      </c>
      <c r="K536" s="51"/>
    </row>
    <row r="537" spans="1:11" x14ac:dyDescent="0.25">
      <c r="A537" s="47"/>
      <c r="B537" s="86">
        <v>3</v>
      </c>
      <c r="C537" s="68" t="s">
        <v>16</v>
      </c>
      <c r="D537" s="164"/>
      <c r="E537" s="164"/>
      <c r="F537" s="164"/>
      <c r="G537" s="164"/>
      <c r="H537" s="165"/>
      <c r="I537" s="88">
        <v>1000</v>
      </c>
      <c r="J537" s="88">
        <f t="shared" si="40"/>
        <v>1000</v>
      </c>
      <c r="K537" s="68" t="s">
        <v>198</v>
      </c>
    </row>
    <row r="538" spans="1:11" x14ac:dyDescent="0.25">
      <c r="A538" s="47"/>
      <c r="B538" s="86">
        <v>4</v>
      </c>
      <c r="C538" s="87" t="s">
        <v>17</v>
      </c>
      <c r="D538" s="164"/>
      <c r="E538" s="164"/>
      <c r="F538" s="164"/>
      <c r="G538" s="164"/>
      <c r="H538" s="165"/>
      <c r="I538" s="88"/>
      <c r="J538" s="88">
        <f t="shared" si="40"/>
        <v>0</v>
      </c>
      <c r="K538" s="89"/>
    </row>
    <row r="539" spans="1:11" x14ac:dyDescent="0.25">
      <c r="A539" s="47"/>
      <c r="B539" s="86">
        <v>6</v>
      </c>
      <c r="C539" s="87" t="s">
        <v>246</v>
      </c>
      <c r="D539" s="164"/>
      <c r="E539" s="164"/>
      <c r="F539" s="164"/>
      <c r="G539" s="164"/>
      <c r="H539" s="165"/>
      <c r="I539" s="88"/>
      <c r="J539" s="88">
        <f t="shared" si="40"/>
        <v>0</v>
      </c>
      <c r="K539" s="89"/>
    </row>
    <row r="540" spans="1:11" x14ac:dyDescent="0.25">
      <c r="A540" s="47"/>
      <c r="B540" s="86">
        <v>6</v>
      </c>
      <c r="C540" s="87" t="s">
        <v>18</v>
      </c>
      <c r="D540" s="164"/>
      <c r="E540" s="164"/>
      <c r="F540" s="164"/>
      <c r="G540" s="164"/>
      <c r="H540" s="165"/>
      <c r="I540" s="88"/>
      <c r="J540" s="88">
        <f t="shared" si="40"/>
        <v>0</v>
      </c>
      <c r="K540" s="89"/>
    </row>
    <row r="541" spans="1:11" x14ac:dyDescent="0.25">
      <c r="A541" s="47"/>
      <c r="B541" s="86">
        <v>2</v>
      </c>
      <c r="C541" s="87" t="s">
        <v>21</v>
      </c>
      <c r="D541" s="164"/>
      <c r="E541" s="164"/>
      <c r="F541" s="164"/>
      <c r="G541" s="164"/>
      <c r="H541" s="165"/>
      <c r="I541" s="88"/>
      <c r="J541" s="88">
        <f>I541</f>
        <v>0</v>
      </c>
      <c r="K541" s="89"/>
    </row>
    <row r="542" spans="1:11" x14ac:dyDescent="0.25">
      <c r="A542" s="47"/>
      <c r="B542" s="86">
        <v>5</v>
      </c>
      <c r="C542" s="87" t="s">
        <v>170</v>
      </c>
      <c r="D542" s="86" t="s">
        <v>138</v>
      </c>
      <c r="E542" s="86">
        <v>1</v>
      </c>
      <c r="F542" s="86"/>
      <c r="G542" s="86">
        <f>E542*F542</f>
        <v>0</v>
      </c>
      <c r="H542" s="165"/>
      <c r="I542" s="88"/>
      <c r="J542" s="88">
        <f t="shared" si="40"/>
        <v>0</v>
      </c>
      <c r="K542" s="89"/>
    </row>
    <row r="543" spans="1:11" x14ac:dyDescent="0.25">
      <c r="A543" s="47"/>
      <c r="B543" s="90">
        <v>10</v>
      </c>
      <c r="C543" s="87" t="s">
        <v>20</v>
      </c>
      <c r="D543" s="86"/>
      <c r="E543" s="86"/>
      <c r="F543" s="86"/>
      <c r="G543" s="86">
        <f>E543*F543</f>
        <v>0</v>
      </c>
      <c r="H543" s="87"/>
      <c r="I543" s="88">
        <f>G543</f>
        <v>0</v>
      </c>
      <c r="J543" s="88">
        <f t="shared" si="40"/>
        <v>0</v>
      </c>
      <c r="K543" s="89"/>
    </row>
    <row r="544" spans="1:11" ht="26.25" customHeight="1" x14ac:dyDescent="0.25">
      <c r="A544" s="60">
        <v>31</v>
      </c>
      <c r="B544" s="319" t="s">
        <v>195</v>
      </c>
      <c r="C544" s="319"/>
      <c r="D544" s="319"/>
      <c r="E544" s="319"/>
      <c r="F544" s="319"/>
      <c r="G544" s="10" t="s">
        <v>7</v>
      </c>
      <c r="H544" s="32"/>
      <c r="I544" s="25">
        <f>SUM(I545:I551)</f>
        <v>1100650</v>
      </c>
      <c r="J544" s="25">
        <f>SUM(J545:J551)</f>
        <v>1100650</v>
      </c>
      <c r="K544" s="11"/>
    </row>
    <row r="545" spans="1:11" x14ac:dyDescent="0.25">
      <c r="A545" s="4"/>
      <c r="B545" s="61">
        <v>3</v>
      </c>
      <c r="C545" s="68" t="s">
        <v>16</v>
      </c>
      <c r="D545" s="153"/>
      <c r="E545" s="153"/>
      <c r="F545" s="153"/>
      <c r="G545" s="153"/>
      <c r="H545" s="154">
        <v>1701412</v>
      </c>
      <c r="I545" s="63">
        <v>0</v>
      </c>
      <c r="J545" s="63">
        <f>I545</f>
        <v>0</v>
      </c>
    </row>
    <row r="546" spans="1:11" x14ac:dyDescent="0.25">
      <c r="A546" s="4"/>
      <c r="B546" s="61">
        <v>4</v>
      </c>
      <c r="C546" s="62" t="s">
        <v>17</v>
      </c>
      <c r="D546" s="153"/>
      <c r="E546" s="153"/>
      <c r="F546" s="153"/>
      <c r="G546" s="153"/>
      <c r="H546" s="154"/>
      <c r="I546" s="63">
        <v>18150</v>
      </c>
      <c r="J546" s="63">
        <f>I546</f>
        <v>18150</v>
      </c>
      <c r="K546" s="68" t="s">
        <v>135</v>
      </c>
    </row>
    <row r="547" spans="1:11" x14ac:dyDescent="0.25">
      <c r="A547" s="4"/>
      <c r="B547" s="61">
        <v>6</v>
      </c>
      <c r="C547" s="62" t="s">
        <v>246</v>
      </c>
      <c r="D547" s="153"/>
      <c r="E547" s="153"/>
      <c r="F547" s="153"/>
      <c r="G547" s="153"/>
      <c r="H547" s="154"/>
      <c r="I547" s="63">
        <v>2500</v>
      </c>
      <c r="J547" s="63">
        <f t="shared" ref="J547:J551" si="41">I547</f>
        <v>2500</v>
      </c>
      <c r="K547" s="68" t="s">
        <v>135</v>
      </c>
    </row>
    <row r="548" spans="1:11" x14ac:dyDescent="0.25">
      <c r="A548" s="4"/>
      <c r="B548" s="61">
        <v>6</v>
      </c>
      <c r="C548" s="62" t="s">
        <v>18</v>
      </c>
      <c r="D548" s="153"/>
      <c r="E548" s="153"/>
      <c r="F548" s="153"/>
      <c r="G548" s="153"/>
      <c r="H548" s="154">
        <v>1070542</v>
      </c>
      <c r="I548" s="63"/>
      <c r="J548" s="63">
        <f t="shared" si="41"/>
        <v>0</v>
      </c>
      <c r="K548" s="68"/>
    </row>
    <row r="549" spans="1:11" x14ac:dyDescent="0.25">
      <c r="A549" s="4"/>
      <c r="B549" s="61">
        <v>2</v>
      </c>
      <c r="C549" s="62" t="s">
        <v>21</v>
      </c>
      <c r="D549" s="153"/>
      <c r="E549" s="153"/>
      <c r="F549" s="153"/>
      <c r="G549" s="153"/>
      <c r="H549" s="154"/>
      <c r="I549" s="63">
        <v>1080000</v>
      </c>
      <c r="J549" s="63">
        <f t="shared" si="41"/>
        <v>1080000</v>
      </c>
      <c r="K549" s="68" t="s">
        <v>135</v>
      </c>
    </row>
    <row r="550" spans="1:11" x14ac:dyDescent="0.25">
      <c r="A550" s="4"/>
      <c r="B550" s="61">
        <v>5</v>
      </c>
      <c r="C550" s="62" t="s">
        <v>19</v>
      </c>
      <c r="D550" s="61"/>
      <c r="E550" s="61"/>
      <c r="F550" s="85"/>
      <c r="G550" s="85"/>
      <c r="H550" s="154"/>
      <c r="I550" s="63"/>
      <c r="J550" s="63">
        <f t="shared" si="41"/>
        <v>0</v>
      </c>
      <c r="K550" s="68"/>
    </row>
    <row r="551" spans="1:11" x14ac:dyDescent="0.25">
      <c r="A551" s="4"/>
      <c r="B551" s="64">
        <v>10</v>
      </c>
      <c r="C551" s="62" t="s">
        <v>20</v>
      </c>
      <c r="D551" s="61"/>
      <c r="E551" s="61"/>
      <c r="F551" s="61"/>
      <c r="G551" s="61">
        <f>E551*F551</f>
        <v>0</v>
      </c>
      <c r="H551" s="66"/>
      <c r="I551" s="63">
        <f>G551</f>
        <v>0</v>
      </c>
      <c r="J551" s="63">
        <f t="shared" si="41"/>
        <v>0</v>
      </c>
      <c r="K551" s="68"/>
    </row>
    <row r="552" spans="1:11" ht="43.5" customHeight="1" x14ac:dyDescent="0.25">
      <c r="A552" s="60">
        <v>32</v>
      </c>
      <c r="B552" s="182" t="s">
        <v>224</v>
      </c>
      <c r="C552" s="182"/>
      <c r="D552" s="182"/>
      <c r="E552" s="182"/>
      <c r="F552" s="182"/>
      <c r="G552" s="10" t="s">
        <v>7</v>
      </c>
      <c r="H552" s="32"/>
      <c r="I552" s="25">
        <f>SUM(I553:I559)</f>
        <v>165000</v>
      </c>
      <c r="J552" s="25">
        <f>SUM(J553:J559)</f>
        <v>165000</v>
      </c>
      <c r="K552" s="11"/>
    </row>
    <row r="553" spans="1:11" x14ac:dyDescent="0.25">
      <c r="A553" s="4"/>
      <c r="B553" s="61">
        <v>3</v>
      </c>
      <c r="C553" s="68" t="s">
        <v>225</v>
      </c>
      <c r="D553" s="153"/>
      <c r="E553" s="153"/>
      <c r="F553" s="153"/>
      <c r="G553" s="153"/>
      <c r="H553" s="154"/>
      <c r="I553" s="63">
        <v>165000</v>
      </c>
      <c r="J553" s="63">
        <f>I553</f>
        <v>165000</v>
      </c>
      <c r="K553" s="68" t="s">
        <v>135</v>
      </c>
    </row>
    <row r="554" spans="1:11" x14ac:dyDescent="0.25">
      <c r="A554" s="4"/>
      <c r="B554" s="61">
        <v>4</v>
      </c>
      <c r="C554" s="62" t="s">
        <v>17</v>
      </c>
      <c r="D554" s="153"/>
      <c r="E554" s="153"/>
      <c r="F554" s="153"/>
      <c r="G554" s="153"/>
      <c r="H554" s="154"/>
      <c r="I554" s="63">
        <v>0</v>
      </c>
      <c r="J554" s="63">
        <f t="shared" ref="J554:J559" si="42">I554</f>
        <v>0</v>
      </c>
      <c r="K554" s="68"/>
    </row>
    <row r="555" spans="1:11" x14ac:dyDescent="0.25">
      <c r="A555" s="4"/>
      <c r="B555" s="61">
        <v>6</v>
      </c>
      <c r="C555" s="62" t="s">
        <v>246</v>
      </c>
      <c r="D555" s="153"/>
      <c r="E555" s="153"/>
      <c r="F555" s="153"/>
      <c r="G555" s="153"/>
      <c r="H555" s="154"/>
      <c r="I555" s="63"/>
      <c r="J555" s="63">
        <f t="shared" si="42"/>
        <v>0</v>
      </c>
      <c r="K555" s="68"/>
    </row>
    <row r="556" spans="1:11" x14ac:dyDescent="0.25">
      <c r="A556" s="4"/>
      <c r="B556" s="61">
        <v>6</v>
      </c>
      <c r="C556" s="62" t="s">
        <v>18</v>
      </c>
      <c r="D556" s="153"/>
      <c r="E556" s="153"/>
      <c r="F556" s="153"/>
      <c r="G556" s="153"/>
      <c r="H556" s="154"/>
      <c r="I556" s="63"/>
      <c r="J556" s="63">
        <f t="shared" si="42"/>
        <v>0</v>
      </c>
      <c r="K556" s="68"/>
    </row>
    <row r="557" spans="1:11" x14ac:dyDescent="0.25">
      <c r="A557" s="4"/>
      <c r="B557" s="61">
        <v>2</v>
      </c>
      <c r="C557" s="62" t="s">
        <v>21</v>
      </c>
      <c r="D557" s="153"/>
      <c r="E557" s="153"/>
      <c r="F557" s="153"/>
      <c r="G557" s="153"/>
      <c r="H557" s="154"/>
      <c r="I557" s="63"/>
      <c r="J557" s="63">
        <f t="shared" si="42"/>
        <v>0</v>
      </c>
      <c r="K557" s="68"/>
    </row>
    <row r="558" spans="1:11" x14ac:dyDescent="0.25">
      <c r="A558" s="4"/>
      <c r="B558" s="61">
        <v>5</v>
      </c>
      <c r="C558" s="62" t="s">
        <v>19</v>
      </c>
      <c r="D558" s="61"/>
      <c r="E558" s="61"/>
      <c r="F558" s="85"/>
      <c r="G558" s="85"/>
      <c r="H558" s="154"/>
      <c r="I558" s="63"/>
      <c r="J558" s="63">
        <f t="shared" si="42"/>
        <v>0</v>
      </c>
      <c r="K558" s="68"/>
    </row>
    <row r="559" spans="1:11" x14ac:dyDescent="0.25">
      <c r="A559" s="4"/>
      <c r="B559" s="64">
        <v>10</v>
      </c>
      <c r="C559" s="62" t="s">
        <v>20</v>
      </c>
      <c r="D559" s="61"/>
      <c r="E559" s="61"/>
      <c r="F559" s="61"/>
      <c r="G559" s="61">
        <f>E559*F559</f>
        <v>0</v>
      </c>
      <c r="H559" s="66"/>
      <c r="I559" s="63">
        <f>G559</f>
        <v>0</v>
      </c>
      <c r="J559" s="63">
        <f t="shared" si="42"/>
        <v>0</v>
      </c>
      <c r="K559" s="68"/>
    </row>
    <row r="560" spans="1:11" ht="33" customHeight="1" x14ac:dyDescent="0.25">
      <c r="A560" s="60">
        <v>33</v>
      </c>
      <c r="B560" s="224" t="s">
        <v>226</v>
      </c>
      <c r="C560" s="224"/>
      <c r="D560" s="224"/>
      <c r="E560" s="224"/>
      <c r="F560" s="224"/>
      <c r="G560" s="10" t="s">
        <v>7</v>
      </c>
      <c r="H560" s="32">
        <f>H561</f>
        <v>0</v>
      </c>
      <c r="I560" s="25">
        <f>SUM(I561:I567)</f>
        <v>160000</v>
      </c>
      <c r="J560" s="25">
        <f>SUM(J561:J567)</f>
        <v>160000</v>
      </c>
      <c r="K560" s="11"/>
    </row>
    <row r="561" spans="1:11" x14ac:dyDescent="0.25">
      <c r="A561" s="4"/>
      <c r="B561" s="61">
        <v>3</v>
      </c>
      <c r="C561" s="62" t="s">
        <v>16</v>
      </c>
      <c r="D561" s="153"/>
      <c r="E561" s="153"/>
      <c r="F561" s="153"/>
      <c r="G561" s="153"/>
      <c r="H561" s="154"/>
      <c r="I561" s="63">
        <v>160000</v>
      </c>
      <c r="J561" s="63">
        <f t="shared" ref="J561:J562" si="43">I561</f>
        <v>160000</v>
      </c>
      <c r="K561" s="68" t="s">
        <v>135</v>
      </c>
    </row>
    <row r="562" spans="1:11" x14ac:dyDescent="0.25">
      <c r="A562" s="4"/>
      <c r="B562" s="61">
        <v>4</v>
      </c>
      <c r="C562" s="62" t="s">
        <v>178</v>
      </c>
      <c r="D562" s="153"/>
      <c r="E562" s="153"/>
      <c r="F562" s="153"/>
      <c r="G562" s="153"/>
      <c r="H562" s="154"/>
      <c r="I562" s="63">
        <v>0</v>
      </c>
      <c r="J562" s="63">
        <f t="shared" si="43"/>
        <v>0</v>
      </c>
      <c r="K562" s="68"/>
    </row>
    <row r="563" spans="1:11" x14ac:dyDescent="0.25">
      <c r="A563" s="4"/>
      <c r="B563" s="61">
        <v>6</v>
      </c>
      <c r="C563" s="62" t="s">
        <v>246</v>
      </c>
      <c r="D563" s="153"/>
      <c r="E563" s="153"/>
      <c r="F563" s="153"/>
      <c r="G563" s="153"/>
      <c r="H563" s="154"/>
      <c r="I563" s="63">
        <v>0</v>
      </c>
      <c r="J563" s="63">
        <f>I563</f>
        <v>0</v>
      </c>
      <c r="K563" s="68"/>
    </row>
    <row r="564" spans="1:11" x14ac:dyDescent="0.25">
      <c r="A564" s="4"/>
      <c r="B564" s="61">
        <v>6</v>
      </c>
      <c r="C564" s="62" t="s">
        <v>18</v>
      </c>
      <c r="D564" s="153"/>
      <c r="E564" s="153"/>
      <c r="F564" s="153"/>
      <c r="G564" s="153"/>
      <c r="H564" s="154"/>
      <c r="I564" s="63">
        <v>0</v>
      </c>
      <c r="J564" s="63">
        <f>I564</f>
        <v>0</v>
      </c>
      <c r="K564" s="68"/>
    </row>
    <row r="565" spans="1:11" x14ac:dyDescent="0.25">
      <c r="A565" s="4"/>
      <c r="B565" s="61">
        <v>2</v>
      </c>
      <c r="C565" s="62" t="s">
        <v>21</v>
      </c>
      <c r="D565" s="153"/>
      <c r="E565" s="153"/>
      <c r="F565" s="153"/>
      <c r="G565" s="153"/>
      <c r="H565" s="154"/>
      <c r="I565" s="63">
        <v>0</v>
      </c>
      <c r="J565" s="63">
        <f>I565</f>
        <v>0</v>
      </c>
      <c r="K565" s="68"/>
    </row>
    <row r="566" spans="1:11" x14ac:dyDescent="0.25">
      <c r="A566" s="4"/>
      <c r="B566" s="61">
        <v>5</v>
      </c>
      <c r="C566" s="62" t="s">
        <v>19</v>
      </c>
      <c r="D566" s="61"/>
      <c r="E566" s="61"/>
      <c r="F566" s="61"/>
      <c r="G566" s="61">
        <f>E566*F566</f>
        <v>0</v>
      </c>
      <c r="H566" s="154"/>
      <c r="I566" s="63"/>
      <c r="J566" s="63"/>
      <c r="K566" s="68"/>
    </row>
    <row r="567" spans="1:11" x14ac:dyDescent="0.25">
      <c r="A567" s="4"/>
      <c r="B567" s="64">
        <v>10</v>
      </c>
      <c r="C567" s="62" t="s">
        <v>20</v>
      </c>
      <c r="D567" s="61"/>
      <c r="E567" s="61"/>
      <c r="F567" s="61"/>
      <c r="G567" s="61">
        <f>E567*F567</f>
        <v>0</v>
      </c>
      <c r="H567" s="66"/>
      <c r="I567" s="63">
        <f>G567</f>
        <v>0</v>
      </c>
      <c r="J567" s="63"/>
      <c r="K567" s="68"/>
    </row>
    <row r="568" spans="1:11" x14ac:dyDescent="0.25">
      <c r="A568" s="60">
        <v>34</v>
      </c>
      <c r="B568" s="224" t="s">
        <v>187</v>
      </c>
      <c r="C568" s="224"/>
      <c r="D568" s="224"/>
      <c r="E568" s="224"/>
      <c r="F568" s="224"/>
      <c r="G568" s="10" t="s">
        <v>7</v>
      </c>
      <c r="H568" s="32">
        <f>H569</f>
        <v>0</v>
      </c>
      <c r="I568" s="25">
        <f>SUM(I569:I575)</f>
        <v>31500</v>
      </c>
      <c r="J568" s="25">
        <f>SUM(J569:J575)</f>
        <v>31500</v>
      </c>
      <c r="K568" s="11"/>
    </row>
    <row r="569" spans="1:11" x14ac:dyDescent="0.25">
      <c r="A569" s="4"/>
      <c r="B569" s="61">
        <v>3</v>
      </c>
      <c r="C569" s="62" t="s">
        <v>16</v>
      </c>
      <c r="D569" s="153"/>
      <c r="E569" s="153"/>
      <c r="F569" s="153"/>
      <c r="G569" s="153"/>
      <c r="H569" s="154"/>
      <c r="I569" s="63"/>
      <c r="J569" s="63"/>
      <c r="K569" s="68"/>
    </row>
    <row r="570" spans="1:11" x14ac:dyDescent="0.25">
      <c r="A570" s="4"/>
      <c r="B570" s="61">
        <v>4</v>
      </c>
      <c r="C570" s="62" t="s">
        <v>178</v>
      </c>
      <c r="D570" s="153"/>
      <c r="E570" s="153"/>
      <c r="F570" s="153"/>
      <c r="G570" s="153"/>
      <c r="H570" s="154"/>
      <c r="I570" s="63">
        <v>0</v>
      </c>
      <c r="J570" s="63">
        <f>I570</f>
        <v>0</v>
      </c>
      <c r="K570" s="68"/>
    </row>
    <row r="571" spans="1:11" x14ac:dyDescent="0.25">
      <c r="A571" s="4"/>
      <c r="B571" s="61">
        <v>6</v>
      </c>
      <c r="C571" s="62" t="s">
        <v>246</v>
      </c>
      <c r="D571" s="153"/>
      <c r="E571" s="153"/>
      <c r="F571" s="153"/>
      <c r="G571" s="153"/>
      <c r="H571" s="154"/>
      <c r="I571" s="63">
        <v>0</v>
      </c>
      <c r="J571" s="63">
        <f>I571</f>
        <v>0</v>
      </c>
      <c r="K571" s="68"/>
    </row>
    <row r="572" spans="1:11" x14ac:dyDescent="0.25">
      <c r="A572" s="4"/>
      <c r="B572" s="61">
        <v>6</v>
      </c>
      <c r="C572" s="62" t="s">
        <v>18</v>
      </c>
      <c r="D572" s="153"/>
      <c r="E572" s="153"/>
      <c r="F572" s="153"/>
      <c r="G572" s="153"/>
      <c r="H572" s="154"/>
      <c r="I572" s="63">
        <v>0</v>
      </c>
      <c r="J572" s="63">
        <f>I572</f>
        <v>0</v>
      </c>
      <c r="K572" s="68"/>
    </row>
    <row r="573" spans="1:11" x14ac:dyDescent="0.25">
      <c r="A573" s="4"/>
      <c r="B573" s="61">
        <v>2</v>
      </c>
      <c r="C573" s="62" t="s">
        <v>21</v>
      </c>
      <c r="D573" s="153"/>
      <c r="E573" s="153"/>
      <c r="F573" s="153"/>
      <c r="G573" s="153"/>
      <c r="H573" s="154"/>
      <c r="I573" s="63">
        <v>0</v>
      </c>
      <c r="J573" s="63">
        <f>I573</f>
        <v>0</v>
      </c>
      <c r="K573" s="68"/>
    </row>
    <row r="574" spans="1:11" x14ac:dyDescent="0.25">
      <c r="A574" s="4"/>
      <c r="B574" s="61">
        <v>5</v>
      </c>
      <c r="C574" s="62" t="s">
        <v>19</v>
      </c>
      <c r="D574" s="61" t="s">
        <v>105</v>
      </c>
      <c r="E574" s="61">
        <v>1</v>
      </c>
      <c r="F574" s="61"/>
      <c r="G574" s="61">
        <v>31500</v>
      </c>
      <c r="H574" s="154"/>
      <c r="I574" s="63">
        <v>31500</v>
      </c>
      <c r="J574" s="63">
        <f>I574</f>
        <v>31500</v>
      </c>
      <c r="K574" s="68" t="s">
        <v>232</v>
      </c>
    </row>
    <row r="575" spans="1:11" x14ac:dyDescent="0.25">
      <c r="A575" s="4"/>
      <c r="B575" s="64">
        <v>10</v>
      </c>
      <c r="C575" s="62" t="s">
        <v>20</v>
      </c>
      <c r="D575" s="61"/>
      <c r="E575" s="61"/>
      <c r="F575" s="61"/>
      <c r="G575" s="61">
        <f>E575*F575</f>
        <v>0</v>
      </c>
      <c r="H575" s="66"/>
      <c r="I575" s="63">
        <f>G575</f>
        <v>0</v>
      </c>
      <c r="J575" s="63"/>
      <c r="K575" s="68"/>
    </row>
    <row r="576" spans="1:11" ht="15" customHeight="1" x14ac:dyDescent="0.25">
      <c r="A576" s="60">
        <v>35</v>
      </c>
      <c r="B576" s="275" t="s">
        <v>188</v>
      </c>
      <c r="C576" s="275"/>
      <c r="D576" s="275"/>
      <c r="E576" s="275"/>
      <c r="F576" s="275"/>
      <c r="G576" s="10" t="s">
        <v>7</v>
      </c>
      <c r="H576" s="32">
        <f>H577</f>
        <v>0</v>
      </c>
      <c r="I576" s="25">
        <f>SUM(I577:I583)</f>
        <v>23300</v>
      </c>
      <c r="J576" s="25">
        <f>SUM(J577:J583)</f>
        <v>23300</v>
      </c>
      <c r="K576" s="11"/>
    </row>
    <row r="577" spans="1:11" x14ac:dyDescent="0.25">
      <c r="A577" s="4"/>
      <c r="B577" s="61">
        <v>3</v>
      </c>
      <c r="C577" s="62" t="s">
        <v>16</v>
      </c>
      <c r="D577" s="269"/>
      <c r="E577" s="270"/>
      <c r="F577" s="270"/>
      <c r="G577" s="271"/>
      <c r="H577" s="166"/>
      <c r="I577" s="63"/>
      <c r="J577" s="63"/>
      <c r="K577" s="68"/>
    </row>
    <row r="578" spans="1:11" x14ac:dyDescent="0.25">
      <c r="A578" s="4"/>
      <c r="B578" s="61">
        <v>4</v>
      </c>
      <c r="C578" s="62" t="s">
        <v>178</v>
      </c>
      <c r="D578" s="269"/>
      <c r="E578" s="270"/>
      <c r="F578" s="270"/>
      <c r="G578" s="271"/>
      <c r="H578" s="167"/>
      <c r="I578" s="63">
        <v>0</v>
      </c>
      <c r="J578" s="63">
        <v>0</v>
      </c>
      <c r="K578" s="68"/>
    </row>
    <row r="579" spans="1:11" x14ac:dyDescent="0.25">
      <c r="A579" s="4"/>
      <c r="B579" s="61">
        <v>6</v>
      </c>
      <c r="C579" s="62" t="s">
        <v>246</v>
      </c>
      <c r="D579" s="269"/>
      <c r="E579" s="270"/>
      <c r="F579" s="270"/>
      <c r="G579" s="271"/>
      <c r="H579" s="168"/>
      <c r="I579" s="63">
        <v>0</v>
      </c>
      <c r="J579" s="63">
        <f>I579</f>
        <v>0</v>
      </c>
      <c r="K579" s="68"/>
    </row>
    <row r="580" spans="1:11" x14ac:dyDescent="0.25">
      <c r="A580" s="4"/>
      <c r="B580" s="61">
        <v>6</v>
      </c>
      <c r="C580" s="62" t="s">
        <v>18</v>
      </c>
      <c r="D580" s="269"/>
      <c r="E580" s="270"/>
      <c r="F580" s="270"/>
      <c r="G580" s="271"/>
      <c r="H580" s="166"/>
      <c r="I580" s="63">
        <v>0</v>
      </c>
      <c r="J580" s="63">
        <f>I580</f>
        <v>0</v>
      </c>
      <c r="K580" s="68"/>
    </row>
    <row r="581" spans="1:11" x14ac:dyDescent="0.25">
      <c r="A581" s="4"/>
      <c r="B581" s="61">
        <v>2</v>
      </c>
      <c r="C581" s="62" t="s">
        <v>21</v>
      </c>
      <c r="D581" s="269"/>
      <c r="E581" s="270"/>
      <c r="F581" s="270"/>
      <c r="G581" s="271"/>
      <c r="H581" s="167"/>
      <c r="I581" s="63">
        <v>0</v>
      </c>
      <c r="J581" s="63">
        <f>I581</f>
        <v>0</v>
      </c>
      <c r="K581" s="68"/>
    </row>
    <row r="582" spans="1:11" x14ac:dyDescent="0.25">
      <c r="A582" s="4"/>
      <c r="B582" s="61">
        <v>5</v>
      </c>
      <c r="C582" s="62" t="s">
        <v>19</v>
      </c>
      <c r="D582" s="61" t="s">
        <v>105</v>
      </c>
      <c r="E582" s="61">
        <v>1</v>
      </c>
      <c r="F582" s="61"/>
      <c r="G582" s="61">
        <v>23300</v>
      </c>
      <c r="H582" s="168"/>
      <c r="I582" s="63">
        <v>23300</v>
      </c>
      <c r="J582" s="63">
        <f>I582</f>
        <v>23300</v>
      </c>
      <c r="K582" s="68" t="s">
        <v>232</v>
      </c>
    </row>
    <row r="583" spans="1:11" x14ac:dyDescent="0.25">
      <c r="A583" s="4"/>
      <c r="B583" s="64">
        <v>10</v>
      </c>
      <c r="C583" s="62" t="s">
        <v>20</v>
      </c>
      <c r="D583" s="61"/>
      <c r="E583" s="61"/>
      <c r="F583" s="61"/>
      <c r="G583" s="61">
        <f>E583*F583</f>
        <v>0</v>
      </c>
      <c r="H583" s="66"/>
      <c r="I583" s="63">
        <f>G583</f>
        <v>0</v>
      </c>
      <c r="J583" s="63"/>
      <c r="K583" s="68"/>
    </row>
    <row r="584" spans="1:11" ht="29.25" customHeight="1" x14ac:dyDescent="0.25">
      <c r="A584" s="60">
        <v>36</v>
      </c>
      <c r="B584" s="224" t="s">
        <v>228</v>
      </c>
      <c r="C584" s="224"/>
      <c r="D584" s="224"/>
      <c r="E584" s="224"/>
      <c r="F584" s="224"/>
      <c r="G584" s="10" t="s">
        <v>7</v>
      </c>
      <c r="H584" s="32">
        <f>H585</f>
        <v>0</v>
      </c>
      <c r="I584" s="25">
        <f>SUM(I585:I591)</f>
        <v>265000</v>
      </c>
      <c r="J584" s="25">
        <f>SUM(J585:J591)</f>
        <v>265000</v>
      </c>
      <c r="K584" s="11"/>
    </row>
    <row r="585" spans="1:11" x14ac:dyDescent="0.25">
      <c r="A585" s="4"/>
      <c r="B585" s="139">
        <v>3</v>
      </c>
      <c r="C585" s="62" t="s">
        <v>16</v>
      </c>
      <c r="D585" s="153"/>
      <c r="E585" s="153"/>
      <c r="F585" s="153"/>
      <c r="G585" s="153"/>
      <c r="H585" s="154"/>
      <c r="I585" s="63"/>
      <c r="J585" s="63"/>
      <c r="K585" s="68"/>
    </row>
    <row r="586" spans="1:11" x14ac:dyDescent="0.25">
      <c r="A586" s="4"/>
      <c r="B586" s="61">
        <v>4</v>
      </c>
      <c r="C586" s="62" t="s">
        <v>178</v>
      </c>
      <c r="D586" s="153"/>
      <c r="E586" s="153"/>
      <c r="F586" s="153"/>
      <c r="G586" s="153"/>
      <c r="H586" s="154"/>
      <c r="I586" s="63">
        <v>0</v>
      </c>
      <c r="J586" s="63">
        <f>I586</f>
        <v>0</v>
      </c>
      <c r="K586" s="68"/>
    </row>
    <row r="587" spans="1:11" x14ac:dyDescent="0.25">
      <c r="A587" s="4"/>
      <c r="B587" s="61">
        <v>6</v>
      </c>
      <c r="C587" s="62" t="s">
        <v>246</v>
      </c>
      <c r="D587" s="153"/>
      <c r="E587" s="153"/>
      <c r="F587" s="153"/>
      <c r="G587" s="153"/>
      <c r="H587" s="154"/>
      <c r="I587" s="63">
        <v>0</v>
      </c>
      <c r="J587" s="63">
        <f>I587</f>
        <v>0</v>
      </c>
      <c r="K587" s="68"/>
    </row>
    <row r="588" spans="1:11" x14ac:dyDescent="0.25">
      <c r="A588" s="4"/>
      <c r="B588" s="61">
        <v>6</v>
      </c>
      <c r="C588" s="62" t="s">
        <v>18</v>
      </c>
      <c r="D588" s="153"/>
      <c r="E588" s="153"/>
      <c r="F588" s="153"/>
      <c r="G588" s="153"/>
      <c r="H588" s="154"/>
      <c r="I588" s="63">
        <v>0</v>
      </c>
      <c r="J588" s="63">
        <f>I588</f>
        <v>0</v>
      </c>
      <c r="K588" s="68"/>
    </row>
    <row r="589" spans="1:11" x14ac:dyDescent="0.25">
      <c r="A589" s="4"/>
      <c r="B589" s="61">
        <v>2</v>
      </c>
      <c r="C589" s="62" t="s">
        <v>21</v>
      </c>
      <c r="D589" s="153"/>
      <c r="E589" s="153"/>
      <c r="F589" s="153"/>
      <c r="G589" s="153"/>
      <c r="H589" s="154"/>
      <c r="I589" s="63">
        <v>0</v>
      </c>
      <c r="J589" s="63">
        <f>I589</f>
        <v>0</v>
      </c>
      <c r="K589" s="68"/>
    </row>
    <row r="590" spans="1:11" x14ac:dyDescent="0.25">
      <c r="A590" s="4"/>
      <c r="B590" s="61">
        <v>5</v>
      </c>
      <c r="C590" s="62" t="s">
        <v>19</v>
      </c>
      <c r="D590" s="61" t="s">
        <v>105</v>
      </c>
      <c r="E590" s="61">
        <v>1</v>
      </c>
      <c r="F590" s="61">
        <v>265000</v>
      </c>
      <c r="G590" s="61">
        <f>E590*F590</f>
        <v>265000</v>
      </c>
      <c r="H590" s="154"/>
      <c r="I590" s="63">
        <f>G590</f>
        <v>265000</v>
      </c>
      <c r="J590" s="63">
        <f>I590</f>
        <v>265000</v>
      </c>
      <c r="K590" s="68" t="s">
        <v>232</v>
      </c>
    </row>
    <row r="591" spans="1:11" x14ac:dyDescent="0.25">
      <c r="A591" s="4"/>
      <c r="B591" s="64">
        <v>10</v>
      </c>
      <c r="C591" s="62" t="s">
        <v>20</v>
      </c>
      <c r="D591" s="61"/>
      <c r="E591" s="61"/>
      <c r="F591" s="61"/>
      <c r="G591" s="61">
        <f>E591*F591</f>
        <v>0</v>
      </c>
      <c r="H591" s="66"/>
      <c r="I591" s="63">
        <f>G591</f>
        <v>0</v>
      </c>
      <c r="J591" s="63"/>
      <c r="K591" s="68"/>
    </row>
    <row r="592" spans="1:11" x14ac:dyDescent="0.25">
      <c r="A592" s="60">
        <v>37</v>
      </c>
      <c r="B592" s="169" t="s">
        <v>227</v>
      </c>
      <c r="C592" s="169"/>
      <c r="D592" s="169"/>
      <c r="E592" s="169"/>
      <c r="F592" s="169"/>
      <c r="G592" s="10" t="s">
        <v>7</v>
      </c>
      <c r="H592" s="32"/>
      <c r="I592" s="25">
        <f>SUM(I593:I599)</f>
        <v>120000</v>
      </c>
      <c r="J592" s="25">
        <f>SUM(J593:J599)</f>
        <v>120000</v>
      </c>
      <c r="K592" s="11"/>
    </row>
    <row r="593" spans="1:11" x14ac:dyDescent="0.25">
      <c r="A593" s="4"/>
      <c r="B593" s="61">
        <v>3</v>
      </c>
      <c r="C593" s="62" t="s">
        <v>125</v>
      </c>
      <c r="D593" s="153"/>
      <c r="E593" s="153"/>
      <c r="F593" s="153"/>
      <c r="G593" s="153"/>
      <c r="H593" s="154"/>
      <c r="I593" s="63">
        <v>120000</v>
      </c>
      <c r="J593" s="63">
        <f>I593</f>
        <v>120000</v>
      </c>
      <c r="K593" s="64" t="s">
        <v>135</v>
      </c>
    </row>
    <row r="594" spans="1:11" x14ac:dyDescent="0.25">
      <c r="A594" s="4"/>
      <c r="B594" s="61">
        <v>4</v>
      </c>
      <c r="C594" s="62" t="s">
        <v>17</v>
      </c>
      <c r="D594" s="153"/>
      <c r="E594" s="153"/>
      <c r="F594" s="153"/>
      <c r="G594" s="153"/>
      <c r="H594" s="154"/>
      <c r="I594" s="63">
        <v>0</v>
      </c>
      <c r="J594" s="63">
        <f>I594</f>
        <v>0</v>
      </c>
      <c r="K594" s="68"/>
    </row>
    <row r="595" spans="1:11" x14ac:dyDescent="0.25">
      <c r="A595" s="4"/>
      <c r="B595" s="61">
        <v>6</v>
      </c>
      <c r="C595" s="62" t="s">
        <v>246</v>
      </c>
      <c r="D595" s="153"/>
      <c r="E595" s="153"/>
      <c r="F595" s="153"/>
      <c r="G595" s="153"/>
      <c r="H595" s="154"/>
      <c r="I595" s="63">
        <v>0</v>
      </c>
      <c r="J595" s="63">
        <f t="shared" ref="J595:J599" si="44">I595</f>
        <v>0</v>
      </c>
      <c r="K595" s="68"/>
    </row>
    <row r="596" spans="1:11" x14ac:dyDescent="0.25">
      <c r="A596" s="4"/>
      <c r="B596" s="61">
        <v>6</v>
      </c>
      <c r="C596" s="62" t="s">
        <v>18</v>
      </c>
      <c r="D596" s="153"/>
      <c r="E596" s="153"/>
      <c r="F596" s="153"/>
      <c r="G596" s="153"/>
      <c r="H596" s="154"/>
      <c r="I596" s="110">
        <v>0</v>
      </c>
      <c r="J596" s="63">
        <f t="shared" si="44"/>
        <v>0</v>
      </c>
      <c r="K596" s="68"/>
    </row>
    <row r="597" spans="1:11" x14ac:dyDescent="0.25">
      <c r="A597" s="4"/>
      <c r="B597" s="61">
        <v>2</v>
      </c>
      <c r="C597" s="62" t="s">
        <v>21</v>
      </c>
      <c r="D597" s="153"/>
      <c r="E597" s="153"/>
      <c r="F597" s="153"/>
      <c r="G597" s="153"/>
      <c r="H597" s="154"/>
      <c r="I597" s="63">
        <v>0</v>
      </c>
      <c r="J597" s="63">
        <f t="shared" si="44"/>
        <v>0</v>
      </c>
      <c r="K597" s="68"/>
    </row>
    <row r="598" spans="1:11" x14ac:dyDescent="0.25">
      <c r="A598" s="4"/>
      <c r="B598" s="61">
        <v>5</v>
      </c>
      <c r="C598" s="62" t="s">
        <v>19</v>
      </c>
      <c r="D598" s="61"/>
      <c r="E598" s="61"/>
      <c r="F598" s="61"/>
      <c r="G598" s="61">
        <f>E598*F598</f>
        <v>0</v>
      </c>
      <c r="H598" s="154"/>
      <c r="I598" s="63">
        <f>G598</f>
        <v>0</v>
      </c>
      <c r="J598" s="63">
        <f t="shared" si="44"/>
        <v>0</v>
      </c>
      <c r="K598" s="68"/>
    </row>
    <row r="599" spans="1:11" x14ac:dyDescent="0.25">
      <c r="A599" s="4"/>
      <c r="B599" s="64">
        <v>10</v>
      </c>
      <c r="C599" s="62" t="s">
        <v>20</v>
      </c>
      <c r="D599" s="61"/>
      <c r="E599" s="61"/>
      <c r="F599" s="61"/>
      <c r="G599" s="61">
        <f>E599*F599</f>
        <v>0</v>
      </c>
      <c r="H599" s="66"/>
      <c r="I599" s="63">
        <f>G599</f>
        <v>0</v>
      </c>
      <c r="J599" s="63">
        <f t="shared" si="44"/>
        <v>0</v>
      </c>
      <c r="K599" s="68"/>
    </row>
    <row r="600" spans="1:11" ht="36" customHeight="1" x14ac:dyDescent="0.25">
      <c r="A600" s="60">
        <v>38</v>
      </c>
      <c r="B600" s="169" t="s">
        <v>229</v>
      </c>
      <c r="C600" s="169"/>
      <c r="D600" s="169"/>
      <c r="E600" s="169"/>
      <c r="F600" s="169"/>
      <c r="G600" s="10" t="s">
        <v>7</v>
      </c>
      <c r="H600" s="32"/>
      <c r="I600" s="25">
        <f>SUM(I601:I607)</f>
        <v>256600</v>
      </c>
      <c r="J600" s="25">
        <f>SUM(J601:J607)</f>
        <v>256600</v>
      </c>
      <c r="K600" s="11"/>
    </row>
    <row r="601" spans="1:11" x14ac:dyDescent="0.25">
      <c r="A601" s="4"/>
      <c r="B601" s="61">
        <v>3</v>
      </c>
      <c r="C601" s="62" t="s">
        <v>125</v>
      </c>
      <c r="D601" s="153"/>
      <c r="E601" s="153"/>
      <c r="F601" s="153"/>
      <c r="G601" s="153"/>
      <c r="H601" s="154"/>
      <c r="I601" s="63">
        <v>256600</v>
      </c>
      <c r="J601" s="63">
        <f>I601</f>
        <v>256600</v>
      </c>
      <c r="K601" s="64" t="s">
        <v>135</v>
      </c>
    </row>
    <row r="602" spans="1:11" x14ac:dyDescent="0.25">
      <c r="A602" s="4"/>
      <c r="B602" s="61">
        <v>4</v>
      </c>
      <c r="C602" s="62" t="s">
        <v>17</v>
      </c>
      <c r="D602" s="153"/>
      <c r="E602" s="153"/>
      <c r="F602" s="153"/>
      <c r="G602" s="153"/>
      <c r="H602" s="154"/>
      <c r="I602" s="63">
        <v>0</v>
      </c>
      <c r="J602" s="63">
        <f>I602</f>
        <v>0</v>
      </c>
      <c r="K602" s="68"/>
    </row>
    <row r="603" spans="1:11" x14ac:dyDescent="0.25">
      <c r="A603" s="4"/>
      <c r="B603" s="61">
        <v>6</v>
      </c>
      <c r="C603" s="62" t="s">
        <v>246</v>
      </c>
      <c r="D603" s="153"/>
      <c r="E603" s="153"/>
      <c r="F603" s="153"/>
      <c r="G603" s="153"/>
      <c r="H603" s="154"/>
      <c r="I603" s="63">
        <v>0</v>
      </c>
      <c r="J603" s="63">
        <f t="shared" ref="J603:J607" si="45">I603</f>
        <v>0</v>
      </c>
      <c r="K603" s="68"/>
    </row>
    <row r="604" spans="1:11" x14ac:dyDescent="0.25">
      <c r="A604" s="4"/>
      <c r="B604" s="61">
        <v>6</v>
      </c>
      <c r="C604" s="62" t="s">
        <v>18</v>
      </c>
      <c r="D604" s="153"/>
      <c r="E604" s="153"/>
      <c r="F604" s="153"/>
      <c r="G604" s="153"/>
      <c r="H604" s="154"/>
      <c r="I604" s="110">
        <v>0</v>
      </c>
      <c r="J604" s="63">
        <f t="shared" si="45"/>
        <v>0</v>
      </c>
      <c r="K604" s="68"/>
    </row>
    <row r="605" spans="1:11" x14ac:dyDescent="0.25">
      <c r="A605" s="4"/>
      <c r="B605" s="61">
        <v>2</v>
      </c>
      <c r="C605" s="62" t="s">
        <v>21</v>
      </c>
      <c r="D605" s="153"/>
      <c r="E605" s="153"/>
      <c r="F605" s="153"/>
      <c r="G605" s="153"/>
      <c r="H605" s="154"/>
      <c r="I605" s="63">
        <v>0</v>
      </c>
      <c r="J605" s="63">
        <f t="shared" si="45"/>
        <v>0</v>
      </c>
      <c r="K605" s="68"/>
    </row>
    <row r="606" spans="1:11" x14ac:dyDescent="0.25">
      <c r="A606" s="4"/>
      <c r="B606" s="61">
        <v>5</v>
      </c>
      <c r="C606" s="62" t="s">
        <v>19</v>
      </c>
      <c r="D606" s="61"/>
      <c r="E606" s="61"/>
      <c r="F606" s="61"/>
      <c r="G606" s="61">
        <f>E606*F606</f>
        <v>0</v>
      </c>
      <c r="H606" s="154"/>
      <c r="I606" s="63">
        <f>G606</f>
        <v>0</v>
      </c>
      <c r="J606" s="63">
        <f t="shared" si="45"/>
        <v>0</v>
      </c>
      <c r="K606" s="68"/>
    </row>
    <row r="607" spans="1:11" x14ac:dyDescent="0.25">
      <c r="A607" s="4"/>
      <c r="B607" s="64">
        <v>10</v>
      </c>
      <c r="C607" s="62" t="s">
        <v>20</v>
      </c>
      <c r="D607" s="61"/>
      <c r="E607" s="61"/>
      <c r="F607" s="61"/>
      <c r="G607" s="61">
        <f>E607*F607</f>
        <v>0</v>
      </c>
      <c r="H607" s="66"/>
      <c r="I607" s="63">
        <f>G607</f>
        <v>0</v>
      </c>
      <c r="J607" s="63">
        <f t="shared" si="45"/>
        <v>0</v>
      </c>
      <c r="K607" s="68"/>
    </row>
    <row r="608" spans="1:11" x14ac:dyDescent="0.25">
      <c r="A608" s="60">
        <v>39</v>
      </c>
      <c r="B608" s="169" t="s">
        <v>113</v>
      </c>
      <c r="C608" s="169"/>
      <c r="D608" s="169"/>
      <c r="E608" s="169"/>
      <c r="F608" s="169"/>
      <c r="G608" s="10" t="s">
        <v>7</v>
      </c>
      <c r="H608" s="32"/>
      <c r="I608" s="25">
        <f>SUM(I609:I615)</f>
        <v>800000</v>
      </c>
      <c r="J608" s="25">
        <f>SUM(J609:J615)</f>
        <v>800000</v>
      </c>
      <c r="K608" s="11"/>
    </row>
    <row r="609" spans="1:11" x14ac:dyDescent="0.25">
      <c r="A609" s="4"/>
      <c r="B609" s="61">
        <v>3</v>
      </c>
      <c r="C609" s="62" t="s">
        <v>125</v>
      </c>
      <c r="D609" s="153"/>
      <c r="E609" s="153"/>
      <c r="F609" s="153"/>
      <c r="G609" s="153"/>
      <c r="H609" s="154"/>
      <c r="I609" s="63">
        <v>800000</v>
      </c>
      <c r="J609" s="63">
        <f>I609</f>
        <v>800000</v>
      </c>
      <c r="K609" s="64" t="s">
        <v>135</v>
      </c>
    </row>
    <row r="610" spans="1:11" x14ac:dyDescent="0.25">
      <c r="A610" s="4"/>
      <c r="B610" s="61">
        <v>4</v>
      </c>
      <c r="C610" s="62" t="s">
        <v>17</v>
      </c>
      <c r="D610" s="153"/>
      <c r="E610" s="153"/>
      <c r="F610" s="153"/>
      <c r="G610" s="153"/>
      <c r="H610" s="154"/>
      <c r="I610" s="63">
        <v>0</v>
      </c>
      <c r="J610" s="63">
        <f>I610</f>
        <v>0</v>
      </c>
      <c r="K610" s="68"/>
    </row>
    <row r="611" spans="1:11" x14ac:dyDescent="0.25">
      <c r="A611" s="4"/>
      <c r="B611" s="61">
        <v>6</v>
      </c>
      <c r="C611" s="62" t="s">
        <v>246</v>
      </c>
      <c r="D611" s="153"/>
      <c r="E611" s="153"/>
      <c r="F611" s="153"/>
      <c r="G611" s="153"/>
      <c r="H611" s="154"/>
      <c r="I611" s="63">
        <v>0</v>
      </c>
      <c r="J611" s="63">
        <f t="shared" ref="J611:J615" si="46">I611</f>
        <v>0</v>
      </c>
      <c r="K611" s="68"/>
    </row>
    <row r="612" spans="1:11" x14ac:dyDescent="0.25">
      <c r="A612" s="4"/>
      <c r="B612" s="61">
        <v>6</v>
      </c>
      <c r="C612" s="62" t="s">
        <v>18</v>
      </c>
      <c r="D612" s="153"/>
      <c r="E612" s="153"/>
      <c r="F612" s="153"/>
      <c r="G612" s="153"/>
      <c r="H612" s="154"/>
      <c r="I612" s="110">
        <v>0</v>
      </c>
      <c r="J612" s="63">
        <f t="shared" si="46"/>
        <v>0</v>
      </c>
      <c r="K612" s="68"/>
    </row>
    <row r="613" spans="1:11" x14ac:dyDescent="0.25">
      <c r="A613" s="4"/>
      <c r="B613" s="61">
        <v>2</v>
      </c>
      <c r="C613" s="62" t="s">
        <v>21</v>
      </c>
      <c r="D613" s="153"/>
      <c r="E613" s="153"/>
      <c r="F613" s="153"/>
      <c r="G613" s="153"/>
      <c r="H613" s="154"/>
      <c r="I613" s="63">
        <v>0</v>
      </c>
      <c r="J613" s="63">
        <f t="shared" si="46"/>
        <v>0</v>
      </c>
      <c r="K613" s="68"/>
    </row>
    <row r="614" spans="1:11" x14ac:dyDescent="0.25">
      <c r="A614" s="4"/>
      <c r="B614" s="61">
        <v>5</v>
      </c>
      <c r="C614" s="62" t="s">
        <v>19</v>
      </c>
      <c r="D614" s="61"/>
      <c r="E614" s="61"/>
      <c r="F614" s="61"/>
      <c r="G614" s="61">
        <f>E614*F614</f>
        <v>0</v>
      </c>
      <c r="H614" s="154"/>
      <c r="I614" s="63">
        <f>G614</f>
        <v>0</v>
      </c>
      <c r="J614" s="63">
        <f t="shared" si="46"/>
        <v>0</v>
      </c>
      <c r="K614" s="68"/>
    </row>
    <row r="615" spans="1:11" x14ac:dyDescent="0.25">
      <c r="A615" s="4"/>
      <c r="B615" s="64">
        <v>10</v>
      </c>
      <c r="C615" s="62" t="s">
        <v>20</v>
      </c>
      <c r="D615" s="61"/>
      <c r="E615" s="61"/>
      <c r="F615" s="61"/>
      <c r="G615" s="61">
        <f>E615*F615</f>
        <v>0</v>
      </c>
      <c r="H615" s="66"/>
      <c r="I615" s="63">
        <f>G615</f>
        <v>0</v>
      </c>
      <c r="J615" s="63">
        <f t="shared" si="46"/>
        <v>0</v>
      </c>
      <c r="K615" s="68"/>
    </row>
    <row r="616" spans="1:11" x14ac:dyDescent="0.25">
      <c r="A616" s="60">
        <v>40</v>
      </c>
      <c r="B616" s="169" t="s">
        <v>230</v>
      </c>
      <c r="C616" s="169"/>
      <c r="D616" s="169"/>
      <c r="E616" s="169"/>
      <c r="F616" s="169"/>
      <c r="G616" s="10" t="s">
        <v>7</v>
      </c>
      <c r="H616" s="32"/>
      <c r="I616" s="25">
        <f>SUM(I617:I623)</f>
        <v>326700</v>
      </c>
      <c r="J616" s="25">
        <f>SUM(J617:J623)</f>
        <v>326700</v>
      </c>
      <c r="K616" s="11"/>
    </row>
    <row r="617" spans="1:11" x14ac:dyDescent="0.25">
      <c r="A617" s="4"/>
      <c r="B617" s="61">
        <v>3</v>
      </c>
      <c r="C617" s="62" t="s">
        <v>125</v>
      </c>
      <c r="D617" s="153"/>
      <c r="E617" s="153"/>
      <c r="F617" s="153"/>
      <c r="G617" s="153"/>
      <c r="H617" s="154"/>
      <c r="I617" s="63">
        <v>326700</v>
      </c>
      <c r="J617" s="63">
        <f>I617</f>
        <v>326700</v>
      </c>
      <c r="K617" s="64" t="s">
        <v>135</v>
      </c>
    </row>
    <row r="618" spans="1:11" x14ac:dyDescent="0.25">
      <c r="A618" s="4"/>
      <c r="B618" s="61">
        <v>4</v>
      </c>
      <c r="C618" s="62" t="s">
        <v>17</v>
      </c>
      <c r="D618" s="153"/>
      <c r="E618" s="153"/>
      <c r="F618" s="153"/>
      <c r="G618" s="153"/>
      <c r="H618" s="154"/>
      <c r="I618" s="63">
        <v>0</v>
      </c>
      <c r="J618" s="63">
        <f>I618</f>
        <v>0</v>
      </c>
      <c r="K618" s="68"/>
    </row>
    <row r="619" spans="1:11" x14ac:dyDescent="0.25">
      <c r="A619" s="4"/>
      <c r="B619" s="61">
        <v>6</v>
      </c>
      <c r="C619" s="62" t="s">
        <v>246</v>
      </c>
      <c r="D619" s="153"/>
      <c r="E619" s="153"/>
      <c r="F619" s="153"/>
      <c r="G619" s="153"/>
      <c r="H619" s="154"/>
      <c r="I619" s="63">
        <v>0</v>
      </c>
      <c r="J619" s="63">
        <f t="shared" ref="J619:J623" si="47">I619</f>
        <v>0</v>
      </c>
      <c r="K619" s="68"/>
    </row>
    <row r="620" spans="1:11" x14ac:dyDescent="0.25">
      <c r="A620" s="4"/>
      <c r="B620" s="61">
        <v>6</v>
      </c>
      <c r="C620" s="62" t="s">
        <v>18</v>
      </c>
      <c r="D620" s="153"/>
      <c r="E620" s="153"/>
      <c r="F620" s="153"/>
      <c r="G620" s="153"/>
      <c r="H620" s="154"/>
      <c r="I620" s="110">
        <v>0</v>
      </c>
      <c r="J620" s="63">
        <f t="shared" si="47"/>
        <v>0</v>
      </c>
      <c r="K620" s="68"/>
    </row>
    <row r="621" spans="1:11" x14ac:dyDescent="0.25">
      <c r="A621" s="4"/>
      <c r="B621" s="61">
        <v>2</v>
      </c>
      <c r="C621" s="62" t="s">
        <v>21</v>
      </c>
      <c r="D621" s="153"/>
      <c r="E621" s="153"/>
      <c r="F621" s="153"/>
      <c r="G621" s="153"/>
      <c r="H621" s="154"/>
      <c r="I621" s="63">
        <v>0</v>
      </c>
      <c r="J621" s="63">
        <f t="shared" si="47"/>
        <v>0</v>
      </c>
      <c r="K621" s="68"/>
    </row>
    <row r="622" spans="1:11" x14ac:dyDescent="0.25">
      <c r="A622" s="4"/>
      <c r="B622" s="61">
        <v>5</v>
      </c>
      <c r="C622" s="62" t="s">
        <v>19</v>
      </c>
      <c r="D622" s="61"/>
      <c r="E622" s="61"/>
      <c r="F622" s="61"/>
      <c r="G622" s="61">
        <f>E622*F622</f>
        <v>0</v>
      </c>
      <c r="H622" s="154"/>
      <c r="I622" s="63">
        <f>G622</f>
        <v>0</v>
      </c>
      <c r="J622" s="63">
        <f t="shared" si="47"/>
        <v>0</v>
      </c>
      <c r="K622" s="68"/>
    </row>
    <row r="623" spans="1:11" x14ac:dyDescent="0.25">
      <c r="A623" s="4"/>
      <c r="B623" s="64">
        <v>10</v>
      </c>
      <c r="C623" s="62" t="s">
        <v>20</v>
      </c>
      <c r="D623" s="61"/>
      <c r="E623" s="61"/>
      <c r="F623" s="61"/>
      <c r="G623" s="61">
        <f>E623*F623</f>
        <v>0</v>
      </c>
      <c r="H623" s="66"/>
      <c r="I623" s="63">
        <f>G623</f>
        <v>0</v>
      </c>
      <c r="J623" s="63">
        <f t="shared" si="47"/>
        <v>0</v>
      </c>
      <c r="K623" s="68"/>
    </row>
    <row r="624" spans="1:11" x14ac:dyDescent="0.25">
      <c r="A624" s="60">
        <v>41</v>
      </c>
      <c r="B624" s="169" t="s">
        <v>231</v>
      </c>
      <c r="C624" s="169"/>
      <c r="D624" s="169"/>
      <c r="E624" s="169"/>
      <c r="F624" s="169"/>
      <c r="G624" s="10" t="s">
        <v>7</v>
      </c>
      <c r="H624" s="32"/>
      <c r="I624" s="25">
        <f>SUM(I625:I631)</f>
        <v>1000</v>
      </c>
      <c r="J624" s="25">
        <f>SUM(J625:J631)</f>
        <v>1000</v>
      </c>
      <c r="K624" s="11"/>
    </row>
    <row r="625" spans="1:11" x14ac:dyDescent="0.25">
      <c r="A625" s="4"/>
      <c r="B625" s="61">
        <v>3</v>
      </c>
      <c r="C625" s="62" t="s">
        <v>125</v>
      </c>
      <c r="D625" s="153"/>
      <c r="E625" s="153"/>
      <c r="F625" s="153"/>
      <c r="G625" s="153"/>
      <c r="H625" s="154"/>
      <c r="I625" s="63">
        <v>1000</v>
      </c>
      <c r="J625" s="63">
        <f>I625</f>
        <v>1000</v>
      </c>
      <c r="K625" s="67" t="s">
        <v>198</v>
      </c>
    </row>
    <row r="626" spans="1:11" x14ac:dyDescent="0.25">
      <c r="A626" s="4"/>
      <c r="B626" s="61">
        <v>4</v>
      </c>
      <c r="C626" s="62" t="s">
        <v>17</v>
      </c>
      <c r="D626" s="153"/>
      <c r="E626" s="153"/>
      <c r="F626" s="153"/>
      <c r="G626" s="153"/>
      <c r="H626" s="154"/>
      <c r="I626" s="63">
        <v>0</v>
      </c>
      <c r="J626" s="63">
        <f>I626</f>
        <v>0</v>
      </c>
      <c r="K626" s="68"/>
    </row>
    <row r="627" spans="1:11" x14ac:dyDescent="0.25">
      <c r="A627" s="4"/>
      <c r="B627" s="61">
        <v>6</v>
      </c>
      <c r="C627" s="62" t="s">
        <v>246</v>
      </c>
      <c r="D627" s="153"/>
      <c r="E627" s="153"/>
      <c r="F627" s="153"/>
      <c r="G627" s="153"/>
      <c r="H627" s="154"/>
      <c r="I627" s="63">
        <v>0</v>
      </c>
      <c r="J627" s="63">
        <f t="shared" ref="J627:J631" si="48">I627</f>
        <v>0</v>
      </c>
      <c r="K627" s="68"/>
    </row>
    <row r="628" spans="1:11" x14ac:dyDescent="0.25">
      <c r="A628" s="4"/>
      <c r="B628" s="61">
        <v>6</v>
      </c>
      <c r="C628" s="62" t="s">
        <v>18</v>
      </c>
      <c r="D628" s="153"/>
      <c r="E628" s="153"/>
      <c r="F628" s="153"/>
      <c r="G628" s="153"/>
      <c r="H628" s="154"/>
      <c r="I628" s="110">
        <v>0</v>
      </c>
      <c r="J628" s="63">
        <f t="shared" si="48"/>
        <v>0</v>
      </c>
      <c r="K628" s="68"/>
    </row>
    <row r="629" spans="1:11" x14ac:dyDescent="0.25">
      <c r="A629" s="4"/>
      <c r="B629" s="61">
        <v>2</v>
      </c>
      <c r="C629" s="62" t="s">
        <v>21</v>
      </c>
      <c r="D629" s="153"/>
      <c r="E629" s="153"/>
      <c r="F629" s="153"/>
      <c r="G629" s="153"/>
      <c r="H629" s="154"/>
      <c r="I629" s="63">
        <v>0</v>
      </c>
      <c r="J629" s="63">
        <f t="shared" si="48"/>
        <v>0</v>
      </c>
      <c r="K629" s="68"/>
    </row>
    <row r="630" spans="1:11" x14ac:dyDescent="0.25">
      <c r="A630" s="4"/>
      <c r="B630" s="61">
        <v>5</v>
      </c>
      <c r="C630" s="62" t="s">
        <v>19</v>
      </c>
      <c r="D630" s="61"/>
      <c r="E630" s="61"/>
      <c r="F630" s="61"/>
      <c r="G630" s="61">
        <f>E630*F630</f>
        <v>0</v>
      </c>
      <c r="H630" s="154"/>
      <c r="I630" s="63">
        <f>G630</f>
        <v>0</v>
      </c>
      <c r="J630" s="63">
        <f t="shared" si="48"/>
        <v>0</v>
      </c>
      <c r="K630" s="68"/>
    </row>
    <row r="631" spans="1:11" x14ac:dyDescent="0.25">
      <c r="A631" s="4"/>
      <c r="B631" s="64">
        <v>10</v>
      </c>
      <c r="C631" s="62" t="s">
        <v>20</v>
      </c>
      <c r="D631" s="61"/>
      <c r="E631" s="61"/>
      <c r="F631" s="61"/>
      <c r="G631" s="61">
        <f>E631*F631</f>
        <v>0</v>
      </c>
      <c r="H631" s="66"/>
      <c r="I631" s="63">
        <f>G631</f>
        <v>0</v>
      </c>
      <c r="J631" s="63">
        <f t="shared" si="48"/>
        <v>0</v>
      </c>
      <c r="K631" s="68"/>
    </row>
    <row r="632" spans="1:11" s="54" customFormat="1" ht="15.75" x14ac:dyDescent="0.25">
      <c r="A632" s="53"/>
      <c r="B632" s="72"/>
      <c r="C632" s="297" t="s">
        <v>46</v>
      </c>
      <c r="D632" s="298"/>
      <c r="E632" s="298"/>
      <c r="F632" s="298"/>
      <c r="G632" s="299"/>
      <c r="H632" s="72">
        <f>SUM(H633:H639)</f>
        <v>117276890</v>
      </c>
      <c r="I632" s="75">
        <f>SUM(I633:I639)</f>
        <v>37953520</v>
      </c>
      <c r="J632" s="75">
        <f>SUM(J633:J639)</f>
        <v>37953520</v>
      </c>
      <c r="K632" s="72"/>
    </row>
    <row r="633" spans="1:11" s="54" customFormat="1" ht="15.75" x14ac:dyDescent="0.25">
      <c r="A633" s="190"/>
      <c r="B633" s="191"/>
      <c r="C633" s="184" t="s">
        <v>90</v>
      </c>
      <c r="D633" s="185"/>
      <c r="E633" s="185"/>
      <c r="F633" s="185"/>
      <c r="G633" s="186"/>
      <c r="H633" s="289">
        <f>H303+H311+H319+H327+H336+H344+H352+H360+H368+H384+H392+H400+H408</f>
        <v>117276890</v>
      </c>
      <c r="I633" s="55">
        <f t="shared" ref="I633:J635" si="49">I303+I311+I319+I327+I336+I344+I352+I360+I368+I376+I384+I392+I400+I408+I416+I424+I432+I440+I448+I456+I464+I472+I480+I488+I496+I504+I512+I521+I529+I537+I545+I553+I561+I569+I585+I577+I593+I601+I609+I617+I625</f>
        <v>2046205</v>
      </c>
      <c r="J633" s="55">
        <f t="shared" si="49"/>
        <v>2046205</v>
      </c>
      <c r="K633" s="56"/>
    </row>
    <row r="634" spans="1:11" s="54" customFormat="1" ht="15.75" x14ac:dyDescent="0.25">
      <c r="A634" s="192"/>
      <c r="B634" s="193"/>
      <c r="C634" s="178" t="s">
        <v>0</v>
      </c>
      <c r="D634" s="179"/>
      <c r="E634" s="179"/>
      <c r="F634" s="179"/>
      <c r="G634" s="180"/>
      <c r="H634" s="296"/>
      <c r="I634" s="55">
        <f t="shared" si="49"/>
        <v>47190</v>
      </c>
      <c r="J634" s="55">
        <f t="shared" si="49"/>
        <v>47190</v>
      </c>
      <c r="K634" s="56"/>
    </row>
    <row r="635" spans="1:11" s="54" customFormat="1" ht="15.75" x14ac:dyDescent="0.25">
      <c r="A635" s="192"/>
      <c r="B635" s="193"/>
      <c r="C635" s="178" t="s">
        <v>252</v>
      </c>
      <c r="D635" s="179"/>
      <c r="E635" s="179"/>
      <c r="F635" s="179"/>
      <c r="G635" s="180"/>
      <c r="H635" s="296"/>
      <c r="I635" s="55">
        <f t="shared" si="49"/>
        <v>119865</v>
      </c>
      <c r="J635" s="55">
        <f t="shared" si="49"/>
        <v>119865</v>
      </c>
      <c r="K635" s="56"/>
    </row>
    <row r="636" spans="1:11" s="54" customFormat="1" ht="15.75" x14ac:dyDescent="0.25">
      <c r="A636" s="192"/>
      <c r="B636" s="193"/>
      <c r="C636" s="178" t="s">
        <v>1</v>
      </c>
      <c r="D636" s="179"/>
      <c r="E636" s="179"/>
      <c r="F636" s="179"/>
      <c r="G636" s="180"/>
      <c r="H636" s="296"/>
      <c r="I636" s="55">
        <f>I306+I314+I322+I330+I339+I347+I355+I363+I371+I379+I387+I395+I403+I411+I419+I427+I435+I443+I451+I459+I467+I475+I483+I491+I499+I507+I515+I524+I532+I540+I548+I556+I564+I572+I588+I580+I596+I604+I612+I620+I628+I331</f>
        <v>179700</v>
      </c>
      <c r="J636" s="55">
        <f>J306+J314+J322+J330+J339+J347+J355+J363+J371+J379+J387+J395+J403+J411+J419+J427+J435+J443+J451+J459+J467+J475+J483+J491+J499+J507+J515+J524+J532+J540+J548+J556+J564+J572+J588+J580+J596+J604+J612+J620+J628+J331</f>
        <v>179700</v>
      </c>
      <c r="K636" s="56"/>
    </row>
    <row r="637" spans="1:11" s="54" customFormat="1" ht="15.75" x14ac:dyDescent="0.25">
      <c r="A637" s="192"/>
      <c r="B637" s="193"/>
      <c r="C637" s="178" t="s">
        <v>45</v>
      </c>
      <c r="D637" s="179"/>
      <c r="E637" s="179"/>
      <c r="F637" s="179"/>
      <c r="G637" s="180"/>
      <c r="H637" s="296"/>
      <c r="I637" s="55">
        <f t="shared" ref="I637:J639" si="50">I307+I315+I323+I332+I340+I348+I356+I364+I372+I380+I388+I396+I404+I412+I420+I428+I436+I444+I452+I460+I468+I476+I484+I492+I500+I508+I516+I525+I533+I541+I549+I557+I565+I573+I589+I581+I597+I605+I613+I621+I629</f>
        <v>26390520</v>
      </c>
      <c r="J637" s="55">
        <f t="shared" si="50"/>
        <v>26390520</v>
      </c>
      <c r="K637" s="56"/>
    </row>
    <row r="638" spans="1:11" s="54" customFormat="1" ht="15.75" x14ac:dyDescent="0.25">
      <c r="A638" s="192"/>
      <c r="B638" s="193"/>
      <c r="C638" s="205" t="s">
        <v>2</v>
      </c>
      <c r="D638" s="206"/>
      <c r="E638" s="206"/>
      <c r="F638" s="206"/>
      <c r="G638" s="207"/>
      <c r="H638" s="296"/>
      <c r="I638" s="55">
        <f t="shared" si="50"/>
        <v>5309040</v>
      </c>
      <c r="J638" s="55">
        <f t="shared" si="50"/>
        <v>5309040</v>
      </c>
      <c r="K638" s="56"/>
    </row>
    <row r="639" spans="1:11" s="54" customFormat="1" ht="15.75" x14ac:dyDescent="0.25">
      <c r="A639" s="192"/>
      <c r="B639" s="193"/>
      <c r="C639" s="205" t="s">
        <v>80</v>
      </c>
      <c r="D639" s="206"/>
      <c r="E639" s="206"/>
      <c r="F639" s="206"/>
      <c r="G639" s="207"/>
      <c r="H639" s="296"/>
      <c r="I639" s="55">
        <f t="shared" si="50"/>
        <v>3861000</v>
      </c>
      <c r="J639" s="55">
        <f t="shared" si="50"/>
        <v>3861000</v>
      </c>
      <c r="K639" s="56"/>
    </row>
    <row r="640" spans="1:11" ht="12" customHeight="1" x14ac:dyDescent="0.25">
      <c r="A640" s="173" t="s">
        <v>14</v>
      </c>
      <c r="B640" s="173"/>
      <c r="C640" s="173"/>
      <c r="D640" s="173"/>
      <c r="E640" s="173"/>
      <c r="F640" s="173"/>
      <c r="G640" s="173"/>
      <c r="H640" s="5"/>
      <c r="I640" s="6"/>
      <c r="J640" s="6"/>
      <c r="K640" s="6"/>
    </row>
    <row r="641" spans="1:11" ht="12" customHeight="1" x14ac:dyDescent="0.25">
      <c r="A641" s="13"/>
      <c r="B641" s="13"/>
      <c r="C641" s="231" t="s">
        <v>53</v>
      </c>
      <c r="D641" s="232"/>
      <c r="E641" s="232"/>
      <c r="F641" s="232"/>
      <c r="G641" s="233"/>
      <c r="H641" s="14">
        <f>SUM(H642:H648)</f>
        <v>0</v>
      </c>
      <c r="I641" s="14">
        <f>SUM(I642:I648)</f>
        <v>0</v>
      </c>
      <c r="J641" s="14">
        <f>SUM(J642:J648)</f>
        <v>0</v>
      </c>
      <c r="K641" s="14"/>
    </row>
    <row r="642" spans="1:11" ht="12" customHeight="1" x14ac:dyDescent="0.25">
      <c r="A642" s="225"/>
      <c r="B642" s="226"/>
      <c r="C642" s="216" t="s">
        <v>91</v>
      </c>
      <c r="D642" s="217"/>
      <c r="E642" s="217"/>
      <c r="F642" s="217"/>
      <c r="G642" s="218"/>
      <c r="H642" s="159">
        <v>0</v>
      </c>
      <c r="I642" s="52">
        <v>0</v>
      </c>
      <c r="J642" s="52">
        <v>0</v>
      </c>
      <c r="K642" s="12"/>
    </row>
    <row r="643" spans="1:11" ht="12" customHeight="1" x14ac:dyDescent="0.25">
      <c r="A643" s="227"/>
      <c r="B643" s="228"/>
      <c r="C643" s="156" t="s">
        <v>54</v>
      </c>
      <c r="D643" s="157"/>
      <c r="E643" s="157"/>
      <c r="F643" s="157"/>
      <c r="G643" s="158"/>
      <c r="H643" s="160"/>
      <c r="I643" s="52">
        <v>0</v>
      </c>
      <c r="J643" s="52">
        <v>0</v>
      </c>
      <c r="K643" s="12"/>
    </row>
    <row r="644" spans="1:11" ht="12" customHeight="1" x14ac:dyDescent="0.25">
      <c r="A644" s="227"/>
      <c r="B644" s="228"/>
      <c r="C644" s="156" t="s">
        <v>243</v>
      </c>
      <c r="D644" s="157"/>
      <c r="E644" s="157"/>
      <c r="F644" s="157"/>
      <c r="G644" s="158"/>
      <c r="H644" s="160"/>
      <c r="I644" s="52">
        <v>0</v>
      </c>
      <c r="J644" s="52">
        <v>0</v>
      </c>
      <c r="K644" s="12"/>
    </row>
    <row r="645" spans="1:11" ht="12" customHeight="1" x14ac:dyDescent="0.25">
      <c r="A645" s="227"/>
      <c r="B645" s="228"/>
      <c r="C645" s="156" t="s">
        <v>55</v>
      </c>
      <c r="D645" s="157"/>
      <c r="E645" s="157"/>
      <c r="F645" s="157"/>
      <c r="G645" s="158"/>
      <c r="H645" s="160"/>
      <c r="I645" s="52">
        <v>0</v>
      </c>
      <c r="J645" s="52">
        <v>0</v>
      </c>
      <c r="K645" s="12"/>
    </row>
    <row r="646" spans="1:11" ht="12" customHeight="1" x14ac:dyDescent="0.25">
      <c r="A646" s="227"/>
      <c r="B646" s="228"/>
      <c r="C646" s="156" t="s">
        <v>56</v>
      </c>
      <c r="D646" s="157"/>
      <c r="E646" s="157"/>
      <c r="F646" s="157"/>
      <c r="G646" s="158"/>
      <c r="H646" s="160"/>
      <c r="I646" s="52">
        <v>0</v>
      </c>
      <c r="J646" s="52">
        <v>0</v>
      </c>
      <c r="K646" s="12"/>
    </row>
    <row r="647" spans="1:11" ht="12" customHeight="1" x14ac:dyDescent="0.25">
      <c r="A647" s="227"/>
      <c r="B647" s="228"/>
      <c r="C647" s="161" t="s">
        <v>57</v>
      </c>
      <c r="D647" s="162"/>
      <c r="E647" s="162"/>
      <c r="F647" s="162"/>
      <c r="G647" s="163"/>
      <c r="H647" s="160"/>
      <c r="I647" s="52">
        <v>0</v>
      </c>
      <c r="J647" s="52">
        <v>0</v>
      </c>
      <c r="K647" s="12"/>
    </row>
    <row r="648" spans="1:11" ht="12" customHeight="1" x14ac:dyDescent="0.25">
      <c r="A648" s="227"/>
      <c r="B648" s="228"/>
      <c r="C648" s="161" t="s">
        <v>81</v>
      </c>
      <c r="D648" s="162"/>
      <c r="E648" s="162"/>
      <c r="F648" s="162"/>
      <c r="G648" s="163"/>
      <c r="H648" s="160"/>
      <c r="I648" s="52">
        <v>0</v>
      </c>
      <c r="J648" s="52">
        <v>0</v>
      </c>
      <c r="K648" s="12"/>
    </row>
    <row r="649" spans="1:11" ht="12" customHeight="1" thickBot="1" x14ac:dyDescent="0.3">
      <c r="A649" s="173" t="s">
        <v>15</v>
      </c>
      <c r="B649" s="173"/>
      <c r="C649" s="173"/>
      <c r="D649" s="173"/>
      <c r="E649" s="173"/>
      <c r="F649" s="173"/>
      <c r="G649" s="173"/>
      <c r="H649" s="5"/>
      <c r="I649" s="6"/>
      <c r="J649" s="6"/>
      <c r="K649" s="6"/>
    </row>
    <row r="650" spans="1:11" ht="12" customHeight="1" x14ac:dyDescent="0.25">
      <c r="A650" s="60">
        <v>1</v>
      </c>
      <c r="B650" s="200" t="s">
        <v>185</v>
      </c>
      <c r="C650" s="200"/>
      <c r="D650" s="200"/>
      <c r="E650" s="200"/>
      <c r="F650" s="200"/>
      <c r="G650" s="10" t="s">
        <v>7</v>
      </c>
      <c r="H650" s="11">
        <f>SUM(H651:H657)</f>
        <v>0</v>
      </c>
      <c r="I650" s="25">
        <f>SUM(I651:I657)</f>
        <v>96800</v>
      </c>
      <c r="J650" s="25">
        <f>SUM(J651:J657)</f>
        <v>96800</v>
      </c>
      <c r="K650" s="11"/>
    </row>
    <row r="651" spans="1:11" ht="30" x14ac:dyDescent="0.25">
      <c r="A651" s="4"/>
      <c r="B651" s="61">
        <v>3</v>
      </c>
      <c r="C651" s="62" t="s">
        <v>16</v>
      </c>
      <c r="D651" s="153"/>
      <c r="E651" s="153"/>
      <c r="F651" s="153"/>
      <c r="G651" s="153"/>
      <c r="H651" s="291"/>
      <c r="I651" s="63">
        <f>96800</f>
        <v>96800</v>
      </c>
      <c r="J651" s="63">
        <f>I651</f>
        <v>96800</v>
      </c>
      <c r="K651" s="68" t="s">
        <v>122</v>
      </c>
    </row>
    <row r="652" spans="1:11" x14ac:dyDescent="0.25">
      <c r="A652" s="4"/>
      <c r="B652" s="61">
        <v>4</v>
      </c>
      <c r="C652" s="62" t="s">
        <v>17</v>
      </c>
      <c r="D652" s="153"/>
      <c r="E652" s="153"/>
      <c r="F652" s="153"/>
      <c r="G652" s="153"/>
      <c r="H652" s="292"/>
      <c r="I652" s="63"/>
      <c r="J652" s="63">
        <f>I652</f>
        <v>0</v>
      </c>
      <c r="K652" s="68"/>
    </row>
    <row r="653" spans="1:11" x14ac:dyDescent="0.25">
      <c r="A653" s="4"/>
      <c r="B653" s="61">
        <v>6</v>
      </c>
      <c r="C653" s="62" t="s">
        <v>246</v>
      </c>
      <c r="D653" s="153"/>
      <c r="E653" s="153"/>
      <c r="F653" s="153"/>
      <c r="G653" s="153"/>
      <c r="H653" s="292"/>
      <c r="I653" s="63"/>
      <c r="J653" s="63"/>
      <c r="K653" s="68"/>
    </row>
    <row r="654" spans="1:11" x14ac:dyDescent="0.25">
      <c r="A654" s="4"/>
      <c r="B654" s="61">
        <v>6</v>
      </c>
      <c r="C654" s="62" t="s">
        <v>18</v>
      </c>
      <c r="D654" s="153"/>
      <c r="E654" s="153"/>
      <c r="F654" s="153"/>
      <c r="G654" s="153"/>
      <c r="H654" s="293"/>
      <c r="I654" s="63"/>
      <c r="J654" s="63"/>
      <c r="K654" s="68"/>
    </row>
    <row r="655" spans="1:11" x14ac:dyDescent="0.25">
      <c r="A655" s="4"/>
      <c r="B655" s="61">
        <v>2</v>
      </c>
      <c r="C655" s="62" t="s">
        <v>21</v>
      </c>
      <c r="D655" s="153"/>
      <c r="E655" s="153"/>
      <c r="F655" s="153"/>
      <c r="G655" s="153"/>
      <c r="H655" s="291"/>
      <c r="I655" s="63"/>
      <c r="J655" s="63"/>
      <c r="K655" s="68"/>
    </row>
    <row r="656" spans="1:11" x14ac:dyDescent="0.25">
      <c r="A656" s="4"/>
      <c r="B656" s="61">
        <v>5</v>
      </c>
      <c r="C656" s="62" t="s">
        <v>19</v>
      </c>
      <c r="D656" s="61"/>
      <c r="E656" s="61"/>
      <c r="F656" s="61"/>
      <c r="G656" s="61">
        <f>E656*F656</f>
        <v>0</v>
      </c>
      <c r="H656" s="292"/>
      <c r="I656" s="63">
        <f>G656</f>
        <v>0</v>
      </c>
      <c r="J656" s="63"/>
      <c r="K656" s="68"/>
    </row>
    <row r="657" spans="1:11" x14ac:dyDescent="0.25">
      <c r="A657" s="4"/>
      <c r="B657" s="64">
        <v>10</v>
      </c>
      <c r="C657" s="62" t="s">
        <v>20</v>
      </c>
      <c r="D657" s="61"/>
      <c r="E657" s="61"/>
      <c r="F657" s="61"/>
      <c r="G657" s="61">
        <f>E657*F657</f>
        <v>0</v>
      </c>
      <c r="H657" s="293"/>
      <c r="I657" s="63">
        <f>G657</f>
        <v>0</v>
      </c>
      <c r="J657" s="63"/>
      <c r="K657" s="68"/>
    </row>
    <row r="658" spans="1:11" x14ac:dyDescent="0.25">
      <c r="A658" s="60">
        <v>2</v>
      </c>
      <c r="B658" s="177" t="s">
        <v>126</v>
      </c>
      <c r="C658" s="177"/>
      <c r="D658" s="177"/>
      <c r="E658" s="177"/>
      <c r="F658" s="177"/>
      <c r="G658" s="10" t="s">
        <v>7</v>
      </c>
      <c r="H658" s="32">
        <f>H659</f>
        <v>244952268</v>
      </c>
      <c r="I658" s="25">
        <f>SUM(I659:I665)</f>
        <v>2570000</v>
      </c>
      <c r="J658" s="25">
        <f>SUM(J659:J665)</f>
        <v>2570000</v>
      </c>
      <c r="K658" s="11"/>
    </row>
    <row r="659" spans="1:11" x14ac:dyDescent="0.25">
      <c r="A659" s="4"/>
      <c r="B659" s="61">
        <v>3</v>
      </c>
      <c r="C659" s="62" t="s">
        <v>16</v>
      </c>
      <c r="D659" s="153"/>
      <c r="E659" s="153"/>
      <c r="F659" s="153"/>
      <c r="G659" s="153"/>
      <c r="H659" s="154">
        <v>244952268</v>
      </c>
      <c r="I659" s="63"/>
      <c r="J659" s="63"/>
      <c r="K659" s="68"/>
    </row>
    <row r="660" spans="1:11" x14ac:dyDescent="0.25">
      <c r="A660" s="4"/>
      <c r="B660" s="61">
        <v>4</v>
      </c>
      <c r="C660" s="62" t="s">
        <v>17</v>
      </c>
      <c r="D660" s="153"/>
      <c r="E660" s="153"/>
      <c r="F660" s="153"/>
      <c r="G660" s="153"/>
      <c r="H660" s="154"/>
      <c r="I660" s="63"/>
      <c r="J660" s="63"/>
      <c r="K660" s="68"/>
    </row>
    <row r="661" spans="1:11" x14ac:dyDescent="0.25">
      <c r="A661" s="4"/>
      <c r="B661" s="61">
        <v>6</v>
      </c>
      <c r="C661" s="62" t="s">
        <v>246</v>
      </c>
      <c r="D661" s="153"/>
      <c r="E661" s="153"/>
      <c r="F661" s="153"/>
      <c r="G661" s="153"/>
      <c r="H661" s="154"/>
      <c r="I661" s="63"/>
      <c r="J661" s="63">
        <f>I661</f>
        <v>0</v>
      </c>
      <c r="K661" s="261" t="s">
        <v>135</v>
      </c>
    </row>
    <row r="662" spans="1:11" x14ac:dyDescent="0.25">
      <c r="A662" s="4"/>
      <c r="B662" s="61">
        <v>6</v>
      </c>
      <c r="C662" s="62" t="s">
        <v>123</v>
      </c>
      <c r="D662" s="153"/>
      <c r="E662" s="153"/>
      <c r="F662" s="153"/>
      <c r="G662" s="153"/>
      <c r="H662" s="154">
        <v>168399795</v>
      </c>
      <c r="I662" s="113">
        <f>1320000-250000</f>
        <v>1070000</v>
      </c>
      <c r="J662" s="113">
        <f>I662</f>
        <v>1070000</v>
      </c>
      <c r="K662" s="261"/>
    </row>
    <row r="663" spans="1:11" x14ac:dyDescent="0.25">
      <c r="A663" s="4"/>
      <c r="B663" s="61">
        <v>2</v>
      </c>
      <c r="C663" s="62" t="s">
        <v>21</v>
      </c>
      <c r="D663" s="153"/>
      <c r="E663" s="153"/>
      <c r="F663" s="153"/>
      <c r="G663" s="153"/>
      <c r="H663" s="154"/>
      <c r="I663" s="63">
        <v>1500000</v>
      </c>
      <c r="J663" s="63">
        <f>I663</f>
        <v>1500000</v>
      </c>
      <c r="K663" s="261"/>
    </row>
    <row r="664" spans="1:11" x14ac:dyDescent="0.25">
      <c r="A664" s="4"/>
      <c r="B664" s="61">
        <v>5</v>
      </c>
      <c r="C664" s="62" t="s">
        <v>19</v>
      </c>
      <c r="D664" s="61"/>
      <c r="E664" s="61"/>
      <c r="F664" s="61"/>
      <c r="G664" s="61">
        <f>E664*F664</f>
        <v>0</v>
      </c>
      <c r="H664" s="154"/>
      <c r="I664" s="63">
        <f>G664</f>
        <v>0</v>
      </c>
      <c r="J664" s="63"/>
      <c r="K664" s="68"/>
    </row>
    <row r="665" spans="1:11" x14ac:dyDescent="0.25">
      <c r="A665" s="4"/>
      <c r="B665" s="64">
        <v>10</v>
      </c>
      <c r="C665" s="62" t="s">
        <v>20</v>
      </c>
      <c r="D665" s="61"/>
      <c r="E665" s="61"/>
      <c r="F665" s="61"/>
      <c r="G665" s="61">
        <f>E665*F665</f>
        <v>0</v>
      </c>
      <c r="H665" s="66"/>
      <c r="I665" s="63">
        <f>G665</f>
        <v>0</v>
      </c>
      <c r="J665" s="63"/>
      <c r="K665" s="68"/>
    </row>
    <row r="666" spans="1:11" x14ac:dyDescent="0.25">
      <c r="A666" s="60">
        <v>3</v>
      </c>
      <c r="B666" s="177" t="s">
        <v>128</v>
      </c>
      <c r="C666" s="177"/>
      <c r="D666" s="177"/>
      <c r="E666" s="177"/>
      <c r="F666" s="177"/>
      <c r="G666" s="10" t="s">
        <v>7</v>
      </c>
      <c r="H666" s="32">
        <f>H667</f>
        <v>5849000</v>
      </c>
      <c r="I666" s="25">
        <f>SUM(I667:I673)</f>
        <v>3000</v>
      </c>
      <c r="J666" s="25">
        <f>SUM(J667:J673)</f>
        <v>3000</v>
      </c>
      <c r="K666" s="11"/>
    </row>
    <row r="667" spans="1:11" x14ac:dyDescent="0.25">
      <c r="A667" s="4"/>
      <c r="B667" s="61">
        <v>3</v>
      </c>
      <c r="C667" s="62" t="s">
        <v>16</v>
      </c>
      <c r="D667" s="153"/>
      <c r="E667" s="153"/>
      <c r="F667" s="153"/>
      <c r="G667" s="153"/>
      <c r="H667" s="154">
        <v>5849000</v>
      </c>
      <c r="I667" s="63"/>
      <c r="J667" s="63">
        <f t="shared" ref="J667:J673" si="51">I667</f>
        <v>0</v>
      </c>
      <c r="K667" s="68"/>
    </row>
    <row r="668" spans="1:11" x14ac:dyDescent="0.25">
      <c r="A668" s="4"/>
      <c r="B668" s="61">
        <v>4</v>
      </c>
      <c r="C668" s="62" t="s">
        <v>17</v>
      </c>
      <c r="D668" s="153"/>
      <c r="E668" s="153"/>
      <c r="F668" s="153"/>
      <c r="G668" s="153"/>
      <c r="H668" s="154"/>
      <c r="I668" s="63"/>
      <c r="J668" s="63">
        <f t="shared" si="51"/>
        <v>0</v>
      </c>
      <c r="K668" s="261" t="s">
        <v>135</v>
      </c>
    </row>
    <row r="669" spans="1:11" x14ac:dyDescent="0.25">
      <c r="A669" s="4"/>
      <c r="B669" s="61">
        <v>6</v>
      </c>
      <c r="C669" s="62" t="s">
        <v>246</v>
      </c>
      <c r="D669" s="153"/>
      <c r="E669" s="153"/>
      <c r="F669" s="153"/>
      <c r="G669" s="153"/>
      <c r="H669" s="154"/>
      <c r="I669" s="63">
        <v>1000</v>
      </c>
      <c r="J669" s="63">
        <f t="shared" si="51"/>
        <v>1000</v>
      </c>
      <c r="K669" s="261"/>
    </row>
    <row r="670" spans="1:11" x14ac:dyDescent="0.25">
      <c r="A670" s="4"/>
      <c r="B670" s="61">
        <v>6</v>
      </c>
      <c r="C670" s="62" t="s">
        <v>127</v>
      </c>
      <c r="D670" s="153"/>
      <c r="E670" s="153"/>
      <c r="F670" s="153"/>
      <c r="G670" s="153"/>
      <c r="H670" s="154">
        <v>5012000</v>
      </c>
      <c r="I670" s="63">
        <v>1000</v>
      </c>
      <c r="J670" s="63">
        <f>I670</f>
        <v>1000</v>
      </c>
      <c r="K670" s="261"/>
    </row>
    <row r="671" spans="1:11" x14ac:dyDescent="0.25">
      <c r="A671" s="4"/>
      <c r="B671" s="61">
        <v>2</v>
      </c>
      <c r="C671" s="62" t="s">
        <v>21</v>
      </c>
      <c r="D671" s="153"/>
      <c r="E671" s="153"/>
      <c r="F671" s="153"/>
      <c r="G671" s="153"/>
      <c r="H671" s="154"/>
      <c r="I671" s="63">
        <v>1000</v>
      </c>
      <c r="J671" s="63">
        <f t="shared" si="51"/>
        <v>1000</v>
      </c>
      <c r="K671" s="68"/>
    </row>
    <row r="672" spans="1:11" x14ac:dyDescent="0.25">
      <c r="A672" s="4"/>
      <c r="B672" s="61">
        <v>5</v>
      </c>
      <c r="C672" s="62" t="s">
        <v>19</v>
      </c>
      <c r="D672" s="61"/>
      <c r="E672" s="61"/>
      <c r="F672" s="61"/>
      <c r="G672" s="61">
        <f>E672*F672</f>
        <v>0</v>
      </c>
      <c r="H672" s="154"/>
      <c r="I672" s="63">
        <f>G672</f>
        <v>0</v>
      </c>
      <c r="J672" s="63">
        <f t="shared" si="51"/>
        <v>0</v>
      </c>
      <c r="K672" s="68"/>
    </row>
    <row r="673" spans="1:11" x14ac:dyDescent="0.25">
      <c r="A673" s="4"/>
      <c r="B673" s="64">
        <v>10</v>
      </c>
      <c r="C673" s="62" t="s">
        <v>20</v>
      </c>
      <c r="D673" s="61"/>
      <c r="E673" s="61"/>
      <c r="F673" s="61"/>
      <c r="G673" s="61">
        <f>E673*F673</f>
        <v>0</v>
      </c>
      <c r="H673" s="66"/>
      <c r="I673" s="63">
        <f>G673</f>
        <v>0</v>
      </c>
      <c r="J673" s="63">
        <f t="shared" si="51"/>
        <v>0</v>
      </c>
      <c r="K673" s="68"/>
    </row>
    <row r="674" spans="1:11" x14ac:dyDescent="0.25">
      <c r="A674" s="60">
        <v>4</v>
      </c>
      <c r="B674" s="177" t="s">
        <v>233</v>
      </c>
      <c r="C674" s="177"/>
      <c r="D674" s="177"/>
      <c r="E674" s="177"/>
      <c r="F674" s="177"/>
      <c r="G674" s="10" t="s">
        <v>7</v>
      </c>
      <c r="H674" s="32">
        <f>H675</f>
        <v>0</v>
      </c>
      <c r="I674" s="25">
        <f>SUM(I675:I681)</f>
        <v>1000</v>
      </c>
      <c r="J674" s="25">
        <f>SUM(J675:J681)</f>
        <v>1000</v>
      </c>
      <c r="K674" s="11"/>
    </row>
    <row r="675" spans="1:11" x14ac:dyDescent="0.25">
      <c r="A675" s="4"/>
      <c r="B675" s="61">
        <v>3</v>
      </c>
      <c r="C675" s="62" t="s">
        <v>16</v>
      </c>
      <c r="D675" s="153"/>
      <c r="E675" s="153"/>
      <c r="F675" s="153"/>
      <c r="G675" s="153"/>
      <c r="H675" s="154"/>
      <c r="I675" s="63">
        <v>1000</v>
      </c>
      <c r="J675" s="63">
        <f t="shared" ref="J675:J689" si="52">I675</f>
        <v>1000</v>
      </c>
      <c r="K675" s="68" t="s">
        <v>198</v>
      </c>
    </row>
    <row r="676" spans="1:11" x14ac:dyDescent="0.25">
      <c r="A676" s="4"/>
      <c r="B676" s="61">
        <v>4</v>
      </c>
      <c r="C676" s="62" t="s">
        <v>17</v>
      </c>
      <c r="D676" s="153"/>
      <c r="E676" s="153"/>
      <c r="F676" s="153"/>
      <c r="G676" s="153"/>
      <c r="H676" s="154"/>
      <c r="I676" s="63"/>
      <c r="J676" s="63">
        <f t="shared" si="52"/>
        <v>0</v>
      </c>
      <c r="K676" s="68"/>
    </row>
    <row r="677" spans="1:11" x14ac:dyDescent="0.25">
      <c r="A677" s="4"/>
      <c r="B677" s="61">
        <v>6</v>
      </c>
      <c r="C677" s="62" t="s">
        <v>246</v>
      </c>
      <c r="D677" s="153"/>
      <c r="E677" s="153"/>
      <c r="F677" s="153"/>
      <c r="G677" s="153"/>
      <c r="H677" s="154"/>
      <c r="I677" s="63"/>
      <c r="J677" s="63">
        <f t="shared" si="52"/>
        <v>0</v>
      </c>
      <c r="K677" s="261"/>
    </row>
    <row r="678" spans="1:11" x14ac:dyDescent="0.25">
      <c r="A678" s="4"/>
      <c r="B678" s="61">
        <v>6</v>
      </c>
      <c r="C678" s="62" t="s">
        <v>127</v>
      </c>
      <c r="D678" s="153"/>
      <c r="E678" s="153"/>
      <c r="F678" s="153"/>
      <c r="G678" s="153"/>
      <c r="H678" s="154"/>
      <c r="I678" s="63"/>
      <c r="J678" s="63">
        <f>I678</f>
        <v>0</v>
      </c>
      <c r="K678" s="261"/>
    </row>
    <row r="679" spans="1:11" x14ac:dyDescent="0.25">
      <c r="A679" s="4"/>
      <c r="B679" s="61">
        <v>2</v>
      </c>
      <c r="C679" s="62" t="s">
        <v>21</v>
      </c>
      <c r="D679" s="153"/>
      <c r="E679" s="153"/>
      <c r="F679" s="153"/>
      <c r="G679" s="153"/>
      <c r="H679" s="154"/>
      <c r="I679" s="63"/>
      <c r="J679" s="63">
        <f t="shared" si="52"/>
        <v>0</v>
      </c>
      <c r="K679" s="261"/>
    </row>
    <row r="680" spans="1:11" x14ac:dyDescent="0.25">
      <c r="A680" s="4"/>
      <c r="B680" s="61">
        <v>5</v>
      </c>
      <c r="C680" s="62" t="s">
        <v>19</v>
      </c>
      <c r="D680" s="61"/>
      <c r="E680" s="61"/>
      <c r="F680" s="61"/>
      <c r="G680" s="61">
        <f>E680*F680</f>
        <v>0</v>
      </c>
      <c r="H680" s="154"/>
      <c r="I680" s="63">
        <f>G680</f>
        <v>0</v>
      </c>
      <c r="J680" s="63">
        <f t="shared" si="52"/>
        <v>0</v>
      </c>
      <c r="K680" s="68"/>
    </row>
    <row r="681" spans="1:11" x14ac:dyDescent="0.25">
      <c r="A681" s="4"/>
      <c r="B681" s="64">
        <v>10</v>
      </c>
      <c r="C681" s="62" t="s">
        <v>20</v>
      </c>
      <c r="D681" s="61"/>
      <c r="E681" s="61"/>
      <c r="F681" s="61"/>
      <c r="G681" s="61">
        <f>E681*F681</f>
        <v>0</v>
      </c>
      <c r="H681" s="66"/>
      <c r="I681" s="63">
        <f>G681</f>
        <v>0</v>
      </c>
      <c r="J681" s="63">
        <f t="shared" si="52"/>
        <v>0</v>
      </c>
      <c r="K681" s="68"/>
    </row>
    <row r="682" spans="1:11" x14ac:dyDescent="0.25">
      <c r="A682" s="60">
        <v>5</v>
      </c>
      <c r="B682" s="177" t="s">
        <v>234</v>
      </c>
      <c r="C682" s="177"/>
      <c r="D682" s="177"/>
      <c r="E682" s="177"/>
      <c r="F682" s="177"/>
      <c r="G682" s="10" t="s">
        <v>7</v>
      </c>
      <c r="H682" s="32">
        <f>H683</f>
        <v>0</v>
      </c>
      <c r="I682" s="25">
        <f>SUM(I683:I689)</f>
        <v>1000</v>
      </c>
      <c r="J682" s="25">
        <f>SUM(J683:J689)</f>
        <v>1000</v>
      </c>
      <c r="K682" s="11"/>
    </row>
    <row r="683" spans="1:11" x14ac:dyDescent="0.25">
      <c r="A683" s="4"/>
      <c r="B683" s="61">
        <v>3</v>
      </c>
      <c r="C683" s="62" t="s">
        <v>16</v>
      </c>
      <c r="D683" s="153"/>
      <c r="E683" s="153"/>
      <c r="F683" s="153"/>
      <c r="G683" s="153"/>
      <c r="H683" s="154"/>
      <c r="I683" s="63">
        <v>1000</v>
      </c>
      <c r="J683" s="63">
        <f t="shared" si="52"/>
        <v>1000</v>
      </c>
      <c r="K683" s="68" t="s">
        <v>198</v>
      </c>
    </row>
    <row r="684" spans="1:11" x14ac:dyDescent="0.25">
      <c r="A684" s="4"/>
      <c r="B684" s="61">
        <v>4</v>
      </c>
      <c r="C684" s="62" t="s">
        <v>17</v>
      </c>
      <c r="D684" s="153"/>
      <c r="E684" s="153"/>
      <c r="F684" s="153"/>
      <c r="G684" s="153"/>
      <c r="H684" s="154"/>
      <c r="I684" s="63">
        <v>0</v>
      </c>
      <c r="J684" s="63">
        <f t="shared" si="52"/>
        <v>0</v>
      </c>
    </row>
    <row r="685" spans="1:11" x14ac:dyDescent="0.25">
      <c r="A685" s="4"/>
      <c r="B685" s="61">
        <v>6</v>
      </c>
      <c r="C685" s="62" t="s">
        <v>246</v>
      </c>
      <c r="D685" s="153"/>
      <c r="E685" s="153"/>
      <c r="F685" s="153"/>
      <c r="G685" s="153"/>
      <c r="H685" s="154"/>
      <c r="I685" s="63"/>
      <c r="J685" s="63">
        <f t="shared" si="52"/>
        <v>0</v>
      </c>
      <c r="K685" s="62"/>
    </row>
    <row r="686" spans="1:11" x14ac:dyDescent="0.25">
      <c r="A686" s="4"/>
      <c r="B686" s="61">
        <v>6</v>
      </c>
      <c r="C686" s="62" t="s">
        <v>127</v>
      </c>
      <c r="D686" s="153"/>
      <c r="E686" s="153"/>
      <c r="F686" s="153"/>
      <c r="G686" s="153"/>
      <c r="H686" s="154"/>
      <c r="I686" s="63"/>
      <c r="J686" s="63">
        <f>I686</f>
        <v>0</v>
      </c>
      <c r="K686" s="68"/>
    </row>
    <row r="687" spans="1:11" x14ac:dyDescent="0.25">
      <c r="A687" s="4"/>
      <c r="B687" s="61">
        <v>2</v>
      </c>
      <c r="C687" s="62" t="s">
        <v>21</v>
      </c>
      <c r="D687" s="153"/>
      <c r="E687" s="153"/>
      <c r="F687" s="153"/>
      <c r="G687" s="153"/>
      <c r="H687" s="154"/>
      <c r="I687" s="63"/>
      <c r="J687" s="63">
        <f t="shared" si="52"/>
        <v>0</v>
      </c>
      <c r="K687" s="68"/>
    </row>
    <row r="688" spans="1:11" x14ac:dyDescent="0.25">
      <c r="A688" s="4"/>
      <c r="B688" s="61">
        <v>5</v>
      </c>
      <c r="C688" s="62" t="s">
        <v>19</v>
      </c>
      <c r="D688" s="61"/>
      <c r="E688" s="61"/>
      <c r="F688" s="61"/>
      <c r="G688" s="61">
        <f>E688*F688</f>
        <v>0</v>
      </c>
      <c r="H688" s="154"/>
      <c r="I688" s="63">
        <f>G688</f>
        <v>0</v>
      </c>
      <c r="J688" s="63">
        <f t="shared" si="52"/>
        <v>0</v>
      </c>
      <c r="K688" s="68"/>
    </row>
    <row r="689" spans="1:11" x14ac:dyDescent="0.25">
      <c r="A689" s="4"/>
      <c r="B689" s="64">
        <v>10</v>
      </c>
      <c r="C689" s="62" t="s">
        <v>20</v>
      </c>
      <c r="D689" s="61"/>
      <c r="E689" s="61"/>
      <c r="F689" s="61"/>
      <c r="G689" s="61">
        <f>E689*F689</f>
        <v>0</v>
      </c>
      <c r="H689" s="66"/>
      <c r="I689" s="63">
        <f>G689</f>
        <v>0</v>
      </c>
      <c r="J689" s="63">
        <f t="shared" si="52"/>
        <v>0</v>
      </c>
      <c r="K689" s="68"/>
    </row>
    <row r="690" spans="1:11" x14ac:dyDescent="0.25">
      <c r="A690" s="60">
        <v>6</v>
      </c>
      <c r="B690" s="169" t="s">
        <v>235</v>
      </c>
      <c r="C690" s="169"/>
      <c r="D690" s="169"/>
      <c r="E690" s="169"/>
      <c r="F690" s="169"/>
      <c r="G690" s="10" t="s">
        <v>7</v>
      </c>
      <c r="H690" s="32"/>
      <c r="I690" s="25">
        <f>SUM(I691:I697)</f>
        <v>1000</v>
      </c>
      <c r="J690" s="25">
        <f>SUM(J691:J697)</f>
        <v>1000</v>
      </c>
      <c r="K690" s="11"/>
    </row>
    <row r="691" spans="1:11" ht="30" x14ac:dyDescent="0.25">
      <c r="A691" s="4"/>
      <c r="B691" s="61">
        <v>3</v>
      </c>
      <c r="C691" s="62" t="s">
        <v>16</v>
      </c>
      <c r="D691" s="153"/>
      <c r="E691" s="153"/>
      <c r="F691" s="153"/>
      <c r="G691" s="153"/>
      <c r="H691" s="154"/>
      <c r="I691" s="63">
        <v>1000</v>
      </c>
      <c r="J691" s="63">
        <f>I691</f>
        <v>1000</v>
      </c>
      <c r="K691" s="68" t="s">
        <v>122</v>
      </c>
    </row>
    <row r="692" spans="1:11" x14ac:dyDescent="0.25">
      <c r="A692" s="4"/>
      <c r="B692" s="61">
        <v>4</v>
      </c>
      <c r="C692" s="62" t="s">
        <v>17</v>
      </c>
      <c r="D692" s="153"/>
      <c r="E692" s="153"/>
      <c r="F692" s="153"/>
      <c r="G692" s="153"/>
      <c r="H692" s="154"/>
      <c r="I692" s="63"/>
      <c r="J692" s="63"/>
      <c r="K692" s="68"/>
    </row>
    <row r="693" spans="1:11" x14ac:dyDescent="0.25">
      <c r="A693" s="4"/>
      <c r="B693" s="61">
        <v>6</v>
      </c>
      <c r="C693" s="62" t="s">
        <v>246</v>
      </c>
      <c r="D693" s="153"/>
      <c r="E693" s="153"/>
      <c r="F693" s="153"/>
      <c r="G693" s="153"/>
      <c r="H693" s="154"/>
      <c r="I693" s="63"/>
      <c r="J693" s="63"/>
      <c r="K693" s="68"/>
    </row>
    <row r="694" spans="1:11" x14ac:dyDescent="0.25">
      <c r="A694" s="4"/>
      <c r="B694" s="61">
        <v>6</v>
      </c>
      <c r="C694" s="62" t="s">
        <v>18</v>
      </c>
      <c r="D694" s="153"/>
      <c r="E694" s="153"/>
      <c r="F694" s="153"/>
      <c r="G694" s="153"/>
      <c r="H694" s="154"/>
      <c r="I694" s="63"/>
      <c r="J694" s="63"/>
      <c r="K694" s="68"/>
    </row>
    <row r="695" spans="1:11" x14ac:dyDescent="0.25">
      <c r="A695" s="4"/>
      <c r="B695" s="61">
        <v>2</v>
      </c>
      <c r="C695" s="62" t="s">
        <v>21</v>
      </c>
      <c r="D695" s="153"/>
      <c r="E695" s="153"/>
      <c r="F695" s="153"/>
      <c r="G695" s="153"/>
      <c r="H695" s="154"/>
      <c r="I695" s="63"/>
      <c r="J695" s="63"/>
      <c r="K695" s="68"/>
    </row>
    <row r="696" spans="1:11" x14ac:dyDescent="0.25">
      <c r="A696" s="4"/>
      <c r="B696" s="61">
        <v>5</v>
      </c>
      <c r="C696" s="62" t="s">
        <v>19</v>
      </c>
      <c r="D696" s="61"/>
      <c r="E696" s="61"/>
      <c r="F696" s="61"/>
      <c r="G696" s="61">
        <f>E696*F696</f>
        <v>0</v>
      </c>
      <c r="H696" s="154"/>
      <c r="I696" s="63">
        <f>G696</f>
        <v>0</v>
      </c>
      <c r="J696" s="63"/>
      <c r="K696" s="68"/>
    </row>
    <row r="697" spans="1:11" x14ac:dyDescent="0.25">
      <c r="A697" s="4"/>
      <c r="B697" s="64">
        <v>10</v>
      </c>
      <c r="C697" s="62" t="s">
        <v>20</v>
      </c>
      <c r="D697" s="61"/>
      <c r="E697" s="61"/>
      <c r="F697" s="61"/>
      <c r="G697" s="61">
        <f>E697*F697</f>
        <v>0</v>
      </c>
      <c r="H697" s="66"/>
      <c r="I697" s="63">
        <f>G697</f>
        <v>0</v>
      </c>
      <c r="J697" s="63"/>
      <c r="K697" s="68"/>
    </row>
    <row r="698" spans="1:11" x14ac:dyDescent="0.25">
      <c r="A698" s="60">
        <v>7</v>
      </c>
      <c r="B698" s="169" t="s">
        <v>189</v>
      </c>
      <c r="C698" s="169"/>
      <c r="D698" s="169"/>
      <c r="E698" s="169"/>
      <c r="F698" s="169"/>
      <c r="G698" s="10" t="s">
        <v>7</v>
      </c>
      <c r="H698" s="32"/>
      <c r="I698" s="25">
        <f>SUM(I699:I707)</f>
        <v>260000</v>
      </c>
      <c r="J698" s="25">
        <f>SUM(J699:J707)</f>
        <v>260000</v>
      </c>
      <c r="K698" s="11"/>
    </row>
    <row r="699" spans="1:11" x14ac:dyDescent="0.25">
      <c r="A699" s="4"/>
      <c r="B699" s="61">
        <v>3</v>
      </c>
      <c r="C699" s="62" t="s">
        <v>16</v>
      </c>
      <c r="D699" s="153"/>
      <c r="E699" s="153"/>
      <c r="F699" s="153"/>
      <c r="G699" s="153"/>
      <c r="H699" s="154"/>
      <c r="I699" s="91">
        <v>250000</v>
      </c>
      <c r="J699" s="91">
        <f>I699</f>
        <v>250000</v>
      </c>
      <c r="K699" s="68" t="s">
        <v>135</v>
      </c>
    </row>
    <row r="700" spans="1:11" x14ac:dyDescent="0.25">
      <c r="A700" s="4"/>
      <c r="B700" s="61">
        <v>3</v>
      </c>
      <c r="C700" s="62" t="s">
        <v>268</v>
      </c>
      <c r="D700" s="131"/>
      <c r="E700" s="131"/>
      <c r="F700" s="131"/>
      <c r="G700" s="131"/>
      <c r="H700" s="154"/>
      <c r="I700" s="91">
        <v>5000</v>
      </c>
      <c r="J700" s="91">
        <f>I700</f>
        <v>5000</v>
      </c>
      <c r="K700" s="68"/>
    </row>
    <row r="701" spans="1:11" x14ac:dyDescent="0.25">
      <c r="A701" s="4"/>
      <c r="B701" s="61">
        <v>3</v>
      </c>
      <c r="C701" s="62" t="s">
        <v>269</v>
      </c>
      <c r="D701" s="131"/>
      <c r="E701" s="131"/>
      <c r="F701" s="131"/>
      <c r="G701" s="131"/>
      <c r="H701" s="154"/>
      <c r="I701" s="91">
        <v>5000</v>
      </c>
      <c r="J701" s="91">
        <f>I701</f>
        <v>5000</v>
      </c>
      <c r="K701" s="68"/>
    </row>
    <row r="702" spans="1:11" x14ac:dyDescent="0.25">
      <c r="A702" s="4"/>
      <c r="B702" s="61">
        <v>4</v>
      </c>
      <c r="C702" s="62" t="s">
        <v>17</v>
      </c>
      <c r="D702" s="153"/>
      <c r="E702" s="153"/>
      <c r="F702" s="153"/>
      <c r="G702" s="153"/>
      <c r="H702" s="154"/>
      <c r="I702" s="62"/>
      <c r="J702" s="62"/>
      <c r="K702" s="62"/>
    </row>
    <row r="703" spans="1:11" x14ac:dyDescent="0.25">
      <c r="A703" s="4"/>
      <c r="B703" s="61">
        <v>6</v>
      </c>
      <c r="C703" s="62" t="s">
        <v>246</v>
      </c>
      <c r="D703" s="153"/>
      <c r="E703" s="153"/>
      <c r="F703" s="153"/>
      <c r="G703" s="153"/>
      <c r="H703" s="154"/>
      <c r="I703" s="63"/>
      <c r="J703" s="63"/>
      <c r="K703" s="68"/>
    </row>
    <row r="704" spans="1:11" x14ac:dyDescent="0.25">
      <c r="A704" s="4"/>
      <c r="B704" s="61">
        <v>6</v>
      </c>
      <c r="C704" s="62" t="s">
        <v>18</v>
      </c>
      <c r="D704" s="153"/>
      <c r="E704" s="153"/>
      <c r="F704" s="153"/>
      <c r="G704" s="153"/>
      <c r="H704" s="154"/>
      <c r="I704" s="63"/>
      <c r="J704" s="63"/>
      <c r="K704" s="68"/>
    </row>
    <row r="705" spans="1:11" x14ac:dyDescent="0.25">
      <c r="A705" s="4"/>
      <c r="B705" s="61">
        <v>2</v>
      </c>
      <c r="C705" s="62" t="s">
        <v>21</v>
      </c>
      <c r="D705" s="153"/>
      <c r="E705" s="153"/>
      <c r="F705" s="153"/>
      <c r="G705" s="153"/>
      <c r="H705" s="154"/>
      <c r="I705" s="63"/>
      <c r="J705" s="63"/>
      <c r="K705" s="68"/>
    </row>
    <row r="706" spans="1:11" x14ac:dyDescent="0.25">
      <c r="A706" s="4"/>
      <c r="B706" s="61">
        <v>5</v>
      </c>
      <c r="C706" s="62" t="s">
        <v>19</v>
      </c>
      <c r="D706" s="61"/>
      <c r="E706" s="61"/>
      <c r="F706" s="61"/>
      <c r="G706" s="61">
        <f>E706*F706</f>
        <v>0</v>
      </c>
      <c r="H706" s="154"/>
      <c r="I706" s="63">
        <f>G706</f>
        <v>0</v>
      </c>
      <c r="J706" s="63"/>
      <c r="K706" s="68"/>
    </row>
    <row r="707" spans="1:11" x14ac:dyDescent="0.25">
      <c r="A707" s="4"/>
      <c r="B707" s="64">
        <v>10</v>
      </c>
      <c r="C707" s="62" t="s">
        <v>20</v>
      </c>
      <c r="D707" s="61"/>
      <c r="E707" s="61"/>
      <c r="F707" s="61"/>
      <c r="G707" s="61">
        <f>E707*F707</f>
        <v>0</v>
      </c>
      <c r="H707" s="66"/>
      <c r="I707" s="63">
        <f>G707</f>
        <v>0</v>
      </c>
      <c r="J707" s="63"/>
      <c r="K707" s="68"/>
    </row>
    <row r="708" spans="1:11" ht="12.75" customHeight="1" x14ac:dyDescent="0.25">
      <c r="A708" s="60">
        <v>8</v>
      </c>
      <c r="B708" s="169" t="s">
        <v>168</v>
      </c>
      <c r="C708" s="169"/>
      <c r="D708" s="169"/>
      <c r="E708" s="169"/>
      <c r="F708" s="169"/>
      <c r="G708" s="10" t="s">
        <v>7</v>
      </c>
      <c r="H708" s="32"/>
      <c r="I708" s="25">
        <f>SUM(I709:I715)</f>
        <v>1000</v>
      </c>
      <c r="J708" s="25">
        <f>SUM(J709:J715)</f>
        <v>1000</v>
      </c>
      <c r="K708" s="11"/>
    </row>
    <row r="709" spans="1:11" ht="12.75" customHeight="1" x14ac:dyDescent="0.25">
      <c r="A709" s="4"/>
      <c r="B709" s="61">
        <v>3</v>
      </c>
      <c r="C709" s="62" t="s">
        <v>16</v>
      </c>
      <c r="D709" s="153"/>
      <c r="E709" s="153"/>
      <c r="F709" s="153"/>
      <c r="G709" s="153"/>
      <c r="H709" s="154"/>
      <c r="I709" s="63">
        <v>1000</v>
      </c>
      <c r="J709" s="63">
        <f>I709</f>
        <v>1000</v>
      </c>
      <c r="K709" s="62" t="s">
        <v>169</v>
      </c>
    </row>
    <row r="710" spans="1:11" ht="12.75" customHeight="1" x14ac:dyDescent="0.25">
      <c r="A710" s="4"/>
      <c r="B710" s="61">
        <v>4</v>
      </c>
      <c r="C710" s="62" t="s">
        <v>17</v>
      </c>
      <c r="D710" s="153"/>
      <c r="E710" s="153"/>
      <c r="F710" s="153"/>
      <c r="G710" s="153"/>
      <c r="H710" s="154"/>
      <c r="I710" s="63">
        <v>0</v>
      </c>
      <c r="J710" s="63">
        <v>0</v>
      </c>
      <c r="K710" s="68"/>
    </row>
    <row r="711" spans="1:11" ht="12.75" customHeight="1" x14ac:dyDescent="0.25">
      <c r="A711" s="4"/>
      <c r="B711" s="61">
        <v>6</v>
      </c>
      <c r="C711" s="62" t="s">
        <v>246</v>
      </c>
      <c r="D711" s="153"/>
      <c r="E711" s="153"/>
      <c r="F711" s="153"/>
      <c r="G711" s="153"/>
      <c r="H711" s="154"/>
      <c r="I711" s="63">
        <v>0</v>
      </c>
      <c r="J711" s="63">
        <v>0</v>
      </c>
      <c r="K711" s="68"/>
    </row>
    <row r="712" spans="1:11" ht="12.75" customHeight="1" x14ac:dyDescent="0.25">
      <c r="A712" s="4"/>
      <c r="B712" s="61">
        <v>6</v>
      </c>
      <c r="C712" s="62" t="s">
        <v>18</v>
      </c>
      <c r="D712" s="153"/>
      <c r="E712" s="153"/>
      <c r="F712" s="153"/>
      <c r="G712" s="153"/>
      <c r="H712" s="154"/>
      <c r="I712" s="63">
        <v>0</v>
      </c>
      <c r="J712" s="63">
        <v>0</v>
      </c>
      <c r="K712" s="68"/>
    </row>
    <row r="713" spans="1:11" ht="12.75" customHeight="1" x14ac:dyDescent="0.25">
      <c r="A713" s="4"/>
      <c r="B713" s="61">
        <v>2</v>
      </c>
      <c r="C713" s="62" t="s">
        <v>21</v>
      </c>
      <c r="D713" s="153"/>
      <c r="E713" s="153"/>
      <c r="F713" s="153"/>
      <c r="G713" s="153"/>
      <c r="H713" s="154"/>
      <c r="I713" s="63">
        <v>0</v>
      </c>
      <c r="J713" s="63">
        <v>0</v>
      </c>
      <c r="K713" s="68"/>
    </row>
    <row r="714" spans="1:11" ht="12.75" customHeight="1" x14ac:dyDescent="0.25">
      <c r="A714" s="4"/>
      <c r="B714" s="61">
        <v>5</v>
      </c>
      <c r="C714" s="62" t="s">
        <v>19</v>
      </c>
      <c r="D714" s="61"/>
      <c r="E714" s="61"/>
      <c r="F714" s="61"/>
      <c r="G714" s="61">
        <f>E714*F714</f>
        <v>0</v>
      </c>
      <c r="H714" s="154"/>
      <c r="I714" s="63">
        <f>G714</f>
        <v>0</v>
      </c>
      <c r="J714" s="63">
        <v>0</v>
      </c>
      <c r="K714" s="68"/>
    </row>
    <row r="715" spans="1:11" ht="12.75" customHeight="1" x14ac:dyDescent="0.25">
      <c r="A715" s="4"/>
      <c r="B715" s="64">
        <v>10</v>
      </c>
      <c r="C715" s="62" t="s">
        <v>20</v>
      </c>
      <c r="D715" s="61"/>
      <c r="E715" s="61"/>
      <c r="F715" s="61"/>
      <c r="G715" s="61">
        <f>E715*F715</f>
        <v>0</v>
      </c>
      <c r="H715" s="66"/>
      <c r="I715" s="63">
        <f>G715</f>
        <v>0</v>
      </c>
      <c r="J715" s="63">
        <v>0</v>
      </c>
      <c r="K715" s="68"/>
    </row>
    <row r="716" spans="1:11" ht="12.75" customHeight="1" x14ac:dyDescent="0.25">
      <c r="A716" s="60">
        <v>9</v>
      </c>
      <c r="B716" s="169" t="s">
        <v>176</v>
      </c>
      <c r="C716" s="169"/>
      <c r="D716" s="169"/>
      <c r="E716" s="169"/>
      <c r="F716" s="169"/>
      <c r="G716" s="48" t="s">
        <v>7</v>
      </c>
      <c r="H716" s="49"/>
      <c r="I716" s="25">
        <f>SUM(I717:I723)</f>
        <v>56000</v>
      </c>
      <c r="J716" s="25">
        <f>SUM(J717:J723)</f>
        <v>56000</v>
      </c>
      <c r="K716" s="51"/>
    </row>
    <row r="717" spans="1:11" ht="12.75" customHeight="1" x14ac:dyDescent="0.25">
      <c r="A717" s="47"/>
      <c r="B717" s="86">
        <v>3</v>
      </c>
      <c r="C717" s="87" t="s">
        <v>143</v>
      </c>
      <c r="D717" s="164"/>
      <c r="E717" s="164"/>
      <c r="F717" s="164"/>
      <c r="G717" s="164"/>
      <c r="H717" s="154">
        <v>4072150</v>
      </c>
      <c r="I717" s="88">
        <v>0</v>
      </c>
      <c r="J717" s="88">
        <f t="shared" ref="J717:J723" si="53">I717</f>
        <v>0</v>
      </c>
      <c r="K717" s="68"/>
    </row>
    <row r="718" spans="1:11" ht="12.75" customHeight="1" x14ac:dyDescent="0.25">
      <c r="A718" s="47"/>
      <c r="B718" s="86">
        <v>4</v>
      </c>
      <c r="C718" s="87" t="s">
        <v>17</v>
      </c>
      <c r="D718" s="164"/>
      <c r="E718" s="164"/>
      <c r="F718" s="164"/>
      <c r="G718" s="164"/>
      <c r="H718" s="154"/>
      <c r="I718" s="88"/>
      <c r="J718" s="88">
        <f t="shared" si="53"/>
        <v>0</v>
      </c>
    </row>
    <row r="719" spans="1:11" ht="12.75" customHeight="1" x14ac:dyDescent="0.25">
      <c r="A719" s="47"/>
      <c r="B719" s="86">
        <v>6</v>
      </c>
      <c r="C719" s="87" t="s">
        <v>246</v>
      </c>
      <c r="D719" s="164"/>
      <c r="E719" s="164"/>
      <c r="F719" s="164"/>
      <c r="G719" s="164"/>
      <c r="H719" s="154"/>
      <c r="I719" s="88">
        <v>6000</v>
      </c>
      <c r="J719" s="88">
        <f t="shared" si="53"/>
        <v>6000</v>
      </c>
      <c r="K719" s="170" t="s">
        <v>135</v>
      </c>
    </row>
    <row r="720" spans="1:11" ht="12.75" customHeight="1" x14ac:dyDescent="0.25">
      <c r="A720" s="47"/>
      <c r="B720" s="86">
        <v>6</v>
      </c>
      <c r="C720" s="87" t="s">
        <v>18</v>
      </c>
      <c r="D720" s="164"/>
      <c r="E720" s="164"/>
      <c r="F720" s="164"/>
      <c r="G720" s="164"/>
      <c r="H720" s="154">
        <v>3506350</v>
      </c>
      <c r="I720" s="88">
        <v>0</v>
      </c>
      <c r="J720" s="88">
        <f t="shared" si="53"/>
        <v>0</v>
      </c>
      <c r="K720" s="171"/>
    </row>
    <row r="721" spans="1:11" ht="12.75" customHeight="1" x14ac:dyDescent="0.25">
      <c r="A721" s="47"/>
      <c r="B721" s="86">
        <v>2</v>
      </c>
      <c r="C721" s="87" t="s">
        <v>21</v>
      </c>
      <c r="D721" s="164"/>
      <c r="E721" s="164"/>
      <c r="F721" s="164"/>
      <c r="G721" s="164"/>
      <c r="H721" s="154"/>
      <c r="I721" s="88">
        <v>50000</v>
      </c>
      <c r="J721" s="88">
        <f>I721</f>
        <v>50000</v>
      </c>
      <c r="K721" s="171"/>
    </row>
    <row r="722" spans="1:11" ht="12.75" customHeight="1" x14ac:dyDescent="0.25">
      <c r="A722" s="47"/>
      <c r="B722" s="86">
        <v>5</v>
      </c>
      <c r="C722" s="87" t="s">
        <v>19</v>
      </c>
      <c r="D722" s="86"/>
      <c r="E722" s="86"/>
      <c r="F722" s="86"/>
      <c r="G722" s="86">
        <f>E722*F722</f>
        <v>0</v>
      </c>
      <c r="H722" s="154"/>
      <c r="I722" s="88">
        <f>G722</f>
        <v>0</v>
      </c>
      <c r="J722" s="88">
        <f t="shared" si="53"/>
        <v>0</v>
      </c>
      <c r="K722" s="172"/>
    </row>
    <row r="723" spans="1:11" ht="12" customHeight="1" x14ac:dyDescent="0.25">
      <c r="A723" s="47"/>
      <c r="B723" s="90">
        <v>10</v>
      </c>
      <c r="C723" s="87" t="s">
        <v>20</v>
      </c>
      <c r="D723" s="86"/>
      <c r="E723" s="86"/>
      <c r="F723" s="86"/>
      <c r="G723" s="114">
        <f>E723*F723</f>
        <v>0</v>
      </c>
      <c r="H723" s="115"/>
      <c r="I723" s="116">
        <v>0</v>
      </c>
      <c r="J723" s="88">
        <f t="shared" si="53"/>
        <v>0</v>
      </c>
      <c r="K723" s="117"/>
    </row>
    <row r="724" spans="1:11" ht="12" customHeight="1" x14ac:dyDescent="0.25">
      <c r="A724" s="60">
        <v>10</v>
      </c>
      <c r="B724" s="169" t="s">
        <v>177</v>
      </c>
      <c r="C724" s="169"/>
      <c r="D724" s="169"/>
      <c r="E724" s="169"/>
      <c r="F724" s="169"/>
      <c r="G724" s="10" t="s">
        <v>7</v>
      </c>
      <c r="H724" s="32"/>
      <c r="I724" s="25">
        <f>SUM(I725:I731)</f>
        <v>151600</v>
      </c>
      <c r="J724" s="25">
        <f>SUM(J725:J731)</f>
        <v>151600</v>
      </c>
      <c r="K724" s="11"/>
    </row>
    <row r="725" spans="1:11" ht="27.75" customHeight="1" x14ac:dyDescent="0.25">
      <c r="A725" s="4"/>
      <c r="B725" s="61">
        <v>3</v>
      </c>
      <c r="C725" s="62" t="s">
        <v>16</v>
      </c>
      <c r="D725" s="153"/>
      <c r="E725" s="153"/>
      <c r="F725" s="153"/>
      <c r="G725" s="153"/>
      <c r="H725" s="154">
        <v>1197050</v>
      </c>
      <c r="I725" s="91">
        <v>72600</v>
      </c>
      <c r="J725" s="91">
        <f>I725</f>
        <v>72600</v>
      </c>
      <c r="K725" s="68" t="s">
        <v>122</v>
      </c>
    </row>
    <row r="726" spans="1:11" ht="12" customHeight="1" x14ac:dyDescent="0.25">
      <c r="A726" s="4"/>
      <c r="B726" s="61">
        <v>4</v>
      </c>
      <c r="C726" s="62" t="s">
        <v>17</v>
      </c>
      <c r="D726" s="153"/>
      <c r="E726" s="153"/>
      <c r="F726" s="153"/>
      <c r="G726" s="153"/>
      <c r="H726" s="154"/>
      <c r="I726" s="91">
        <v>76000</v>
      </c>
      <c r="J726" s="91">
        <f>I726</f>
        <v>76000</v>
      </c>
      <c r="K726" s="62" t="s">
        <v>198</v>
      </c>
    </row>
    <row r="727" spans="1:11" ht="12" customHeight="1" x14ac:dyDescent="0.25">
      <c r="A727" s="4"/>
      <c r="B727" s="61">
        <v>6</v>
      </c>
      <c r="C727" s="62" t="s">
        <v>246</v>
      </c>
      <c r="D727" s="153"/>
      <c r="E727" s="153"/>
      <c r="F727" s="153"/>
      <c r="G727" s="153"/>
      <c r="H727" s="154"/>
      <c r="I727" s="63">
        <v>1000</v>
      </c>
      <c r="J727" s="91">
        <f t="shared" ref="J727:J731" si="54">I727</f>
        <v>1000</v>
      </c>
      <c r="K727" s="68"/>
    </row>
    <row r="728" spans="1:11" ht="12" customHeight="1" x14ac:dyDescent="0.25">
      <c r="A728" s="4"/>
      <c r="B728" s="61">
        <v>6</v>
      </c>
      <c r="C728" s="62" t="s">
        <v>18</v>
      </c>
      <c r="D728" s="153"/>
      <c r="E728" s="153"/>
      <c r="F728" s="153"/>
      <c r="G728" s="153"/>
      <c r="H728" s="154">
        <v>934420</v>
      </c>
      <c r="I728" s="63">
        <v>1000</v>
      </c>
      <c r="J728" s="91">
        <f t="shared" si="54"/>
        <v>1000</v>
      </c>
      <c r="K728" s="68"/>
    </row>
    <row r="729" spans="1:11" ht="12" customHeight="1" x14ac:dyDescent="0.25">
      <c r="A729" s="4"/>
      <c r="B729" s="61">
        <v>2</v>
      </c>
      <c r="C729" s="62" t="s">
        <v>21</v>
      </c>
      <c r="D729" s="153"/>
      <c r="E729" s="153"/>
      <c r="F729" s="153"/>
      <c r="G729" s="153"/>
      <c r="H729" s="154"/>
      <c r="I729" s="63">
        <v>1000</v>
      </c>
      <c r="J729" s="91">
        <f t="shared" si="54"/>
        <v>1000</v>
      </c>
      <c r="K729" s="68"/>
    </row>
    <row r="730" spans="1:11" ht="12" customHeight="1" x14ac:dyDescent="0.25">
      <c r="A730" s="4"/>
      <c r="B730" s="61">
        <v>5</v>
      </c>
      <c r="C730" s="62" t="s">
        <v>19</v>
      </c>
      <c r="D730" s="61"/>
      <c r="E730" s="61"/>
      <c r="F730" s="61"/>
      <c r="G730" s="61">
        <f>E730*F730</f>
        <v>0</v>
      </c>
      <c r="H730" s="154"/>
      <c r="I730" s="63">
        <f>G730</f>
        <v>0</v>
      </c>
      <c r="J730" s="91">
        <f t="shared" si="54"/>
        <v>0</v>
      </c>
      <c r="K730" s="68"/>
    </row>
    <row r="731" spans="1:11" ht="12" customHeight="1" x14ac:dyDescent="0.25">
      <c r="A731" s="4"/>
      <c r="B731" s="64">
        <v>10</v>
      </c>
      <c r="C731" s="62" t="s">
        <v>20</v>
      </c>
      <c r="D731" s="61"/>
      <c r="E731" s="61"/>
      <c r="F731" s="61"/>
      <c r="G731" s="61">
        <f>E731*F731</f>
        <v>0</v>
      </c>
      <c r="H731" s="66"/>
      <c r="I731" s="63">
        <f>G731</f>
        <v>0</v>
      </c>
      <c r="J731" s="91">
        <f t="shared" si="54"/>
        <v>0</v>
      </c>
      <c r="K731" s="68"/>
    </row>
    <row r="732" spans="1:11" ht="30.75" customHeight="1" x14ac:dyDescent="0.25">
      <c r="A732" s="60">
        <v>11</v>
      </c>
      <c r="B732" s="169" t="s">
        <v>193</v>
      </c>
      <c r="C732" s="169"/>
      <c r="D732" s="169"/>
      <c r="E732" s="169"/>
      <c r="F732" s="169"/>
      <c r="G732" s="10" t="s">
        <v>7</v>
      </c>
      <c r="H732" s="32"/>
      <c r="I732" s="25">
        <f>SUM(I733:I739)</f>
        <v>1000</v>
      </c>
      <c r="J732" s="25">
        <f>SUM(J733:J739)</f>
        <v>1000</v>
      </c>
      <c r="K732" s="11"/>
    </row>
    <row r="733" spans="1:11" ht="27" customHeight="1" x14ac:dyDescent="0.25">
      <c r="A733" s="4"/>
      <c r="B733" s="61">
        <v>3</v>
      </c>
      <c r="C733" s="62" t="s">
        <v>16</v>
      </c>
      <c r="D733" s="153"/>
      <c r="E733" s="153"/>
      <c r="F733" s="153"/>
      <c r="G733" s="153"/>
      <c r="H733" s="154"/>
      <c r="I733" s="91">
        <v>1000</v>
      </c>
      <c r="J733" s="91">
        <f>I733</f>
        <v>1000</v>
      </c>
      <c r="K733" s="68" t="s">
        <v>198</v>
      </c>
    </row>
    <row r="734" spans="1:11" ht="12" customHeight="1" x14ac:dyDescent="0.25">
      <c r="A734" s="4"/>
      <c r="B734" s="61">
        <v>4</v>
      </c>
      <c r="C734" s="62" t="s">
        <v>17</v>
      </c>
      <c r="D734" s="153"/>
      <c r="E734" s="153"/>
      <c r="F734" s="153"/>
      <c r="G734" s="153"/>
      <c r="H734" s="154"/>
      <c r="I734" s="62"/>
      <c r="J734" s="91">
        <f t="shared" ref="J734:J739" si="55">I734</f>
        <v>0</v>
      </c>
      <c r="K734" s="62"/>
    </row>
    <row r="735" spans="1:11" ht="12" customHeight="1" x14ac:dyDescent="0.25">
      <c r="A735" s="4"/>
      <c r="B735" s="61">
        <v>6</v>
      </c>
      <c r="C735" s="62" t="s">
        <v>246</v>
      </c>
      <c r="D735" s="153"/>
      <c r="E735" s="153"/>
      <c r="F735" s="153"/>
      <c r="G735" s="153"/>
      <c r="H735" s="154"/>
      <c r="I735" s="63"/>
      <c r="J735" s="91">
        <f t="shared" si="55"/>
        <v>0</v>
      </c>
      <c r="K735" s="68"/>
    </row>
    <row r="736" spans="1:11" ht="12" customHeight="1" x14ac:dyDescent="0.25">
      <c r="A736" s="4"/>
      <c r="B736" s="61">
        <v>6</v>
      </c>
      <c r="C736" s="62" t="s">
        <v>18</v>
      </c>
      <c r="D736" s="153"/>
      <c r="E736" s="153"/>
      <c r="F736" s="153"/>
      <c r="G736" s="153"/>
      <c r="H736" s="154"/>
      <c r="I736" s="63"/>
      <c r="J736" s="91">
        <f t="shared" si="55"/>
        <v>0</v>
      </c>
      <c r="K736" s="68"/>
    </row>
    <row r="737" spans="1:11" ht="12" customHeight="1" x14ac:dyDescent="0.25">
      <c r="A737" s="4"/>
      <c r="B737" s="61">
        <v>2</v>
      </c>
      <c r="C737" s="62" t="s">
        <v>21</v>
      </c>
      <c r="D737" s="153"/>
      <c r="E737" s="153"/>
      <c r="F737" s="153"/>
      <c r="G737" s="153"/>
      <c r="H737" s="154"/>
      <c r="I737" s="63"/>
      <c r="J737" s="91">
        <f t="shared" si="55"/>
        <v>0</v>
      </c>
      <c r="K737" s="68"/>
    </row>
    <row r="738" spans="1:11" ht="12" customHeight="1" x14ac:dyDescent="0.25">
      <c r="A738" s="4"/>
      <c r="B738" s="61">
        <v>5</v>
      </c>
      <c r="C738" s="62" t="s">
        <v>19</v>
      </c>
      <c r="D738" s="61"/>
      <c r="E738" s="61"/>
      <c r="F738" s="61"/>
      <c r="G738" s="61">
        <f>E738*F738</f>
        <v>0</v>
      </c>
      <c r="H738" s="154"/>
      <c r="I738" s="63">
        <f>G738</f>
        <v>0</v>
      </c>
      <c r="J738" s="91">
        <f t="shared" si="55"/>
        <v>0</v>
      </c>
      <c r="K738" s="68"/>
    </row>
    <row r="739" spans="1:11" ht="12" customHeight="1" x14ac:dyDescent="0.25">
      <c r="A739" s="4"/>
      <c r="B739" s="64">
        <v>10</v>
      </c>
      <c r="C739" s="62" t="s">
        <v>20</v>
      </c>
      <c r="D739" s="61"/>
      <c r="E739" s="61"/>
      <c r="F739" s="61"/>
      <c r="G739" s="61">
        <f>E739*F739</f>
        <v>0</v>
      </c>
      <c r="H739" s="66"/>
      <c r="I739" s="63">
        <f>G739</f>
        <v>0</v>
      </c>
      <c r="J739" s="91">
        <f t="shared" si="55"/>
        <v>0</v>
      </c>
      <c r="K739" s="68"/>
    </row>
    <row r="740" spans="1:11" ht="12" customHeight="1" x14ac:dyDescent="0.25">
      <c r="A740" s="60">
        <v>12</v>
      </c>
      <c r="B740" s="169" t="s">
        <v>182</v>
      </c>
      <c r="C740" s="169"/>
      <c r="D740" s="169"/>
      <c r="E740" s="169"/>
      <c r="F740" s="169"/>
      <c r="G740" s="10" t="s">
        <v>7</v>
      </c>
      <c r="H740" s="32"/>
      <c r="I740" s="25">
        <f>SUM(I741:I747)</f>
        <v>327000</v>
      </c>
      <c r="J740" s="25">
        <f>SUM(J741:J747)</f>
        <v>327000</v>
      </c>
      <c r="K740" s="11"/>
    </row>
    <row r="741" spans="1:11" ht="27.75" customHeight="1" x14ac:dyDescent="0.25">
      <c r="A741" s="4"/>
      <c r="B741" s="61">
        <v>3</v>
      </c>
      <c r="C741" s="62" t="s">
        <v>16</v>
      </c>
      <c r="D741" s="153"/>
      <c r="E741" s="153"/>
      <c r="F741" s="153"/>
      <c r="G741" s="153"/>
      <c r="H741" s="154"/>
      <c r="I741" s="91">
        <v>327000</v>
      </c>
      <c r="J741" s="91">
        <f>I741</f>
        <v>327000</v>
      </c>
      <c r="K741" s="68" t="s">
        <v>122</v>
      </c>
    </row>
    <row r="742" spans="1:11" ht="12" customHeight="1" x14ac:dyDescent="0.25">
      <c r="A742" s="4"/>
      <c r="B742" s="61">
        <v>4</v>
      </c>
      <c r="C742" s="62" t="s">
        <v>17</v>
      </c>
      <c r="D742" s="153"/>
      <c r="E742" s="153"/>
      <c r="F742" s="153"/>
      <c r="G742" s="153"/>
      <c r="H742" s="154"/>
      <c r="I742" s="62"/>
      <c r="J742" s="91">
        <f t="shared" ref="J742:J747" si="56">I742</f>
        <v>0</v>
      </c>
      <c r="K742" s="62"/>
    </row>
    <row r="743" spans="1:11" ht="12" customHeight="1" x14ac:dyDescent="0.25">
      <c r="A743" s="4"/>
      <c r="B743" s="61">
        <v>6</v>
      </c>
      <c r="C743" s="62" t="s">
        <v>246</v>
      </c>
      <c r="D743" s="153"/>
      <c r="E743" s="153"/>
      <c r="F743" s="153"/>
      <c r="G743" s="153"/>
      <c r="H743" s="154"/>
      <c r="I743" s="63"/>
      <c r="J743" s="91">
        <f t="shared" si="56"/>
        <v>0</v>
      </c>
      <c r="K743" s="68"/>
    </row>
    <row r="744" spans="1:11" ht="12" customHeight="1" x14ac:dyDescent="0.25">
      <c r="A744" s="4"/>
      <c r="B744" s="61">
        <v>6</v>
      </c>
      <c r="C744" s="62" t="s">
        <v>18</v>
      </c>
      <c r="D744" s="153"/>
      <c r="E744" s="153"/>
      <c r="F744" s="153"/>
      <c r="G744" s="153"/>
      <c r="H744" s="154"/>
      <c r="I744" s="63"/>
      <c r="J744" s="91">
        <f t="shared" si="56"/>
        <v>0</v>
      </c>
      <c r="K744" s="68"/>
    </row>
    <row r="745" spans="1:11" ht="12" customHeight="1" x14ac:dyDescent="0.25">
      <c r="A745" s="4"/>
      <c r="B745" s="61">
        <v>2</v>
      </c>
      <c r="C745" s="62" t="s">
        <v>21</v>
      </c>
      <c r="D745" s="153"/>
      <c r="E745" s="153"/>
      <c r="F745" s="153"/>
      <c r="G745" s="153"/>
      <c r="H745" s="154"/>
      <c r="I745" s="63"/>
      <c r="J745" s="91">
        <f t="shared" si="56"/>
        <v>0</v>
      </c>
      <c r="K745" s="68"/>
    </row>
    <row r="746" spans="1:11" ht="12" customHeight="1" x14ac:dyDescent="0.25">
      <c r="A746" s="4"/>
      <c r="B746" s="61">
        <v>5</v>
      </c>
      <c r="C746" s="62" t="s">
        <v>19</v>
      </c>
      <c r="D746" s="61"/>
      <c r="E746" s="61"/>
      <c r="F746" s="61"/>
      <c r="G746" s="61">
        <f>E746*F746</f>
        <v>0</v>
      </c>
      <c r="H746" s="154"/>
      <c r="I746" s="63">
        <f>G746</f>
        <v>0</v>
      </c>
      <c r="J746" s="91">
        <f t="shared" si="56"/>
        <v>0</v>
      </c>
      <c r="K746" s="68"/>
    </row>
    <row r="747" spans="1:11" ht="12" customHeight="1" x14ac:dyDescent="0.25">
      <c r="A747" s="4"/>
      <c r="B747" s="64">
        <v>10</v>
      </c>
      <c r="C747" s="62" t="s">
        <v>20</v>
      </c>
      <c r="D747" s="61"/>
      <c r="E747" s="61"/>
      <c r="F747" s="61"/>
      <c r="G747" s="61">
        <f>E747*F747</f>
        <v>0</v>
      </c>
      <c r="H747" s="66"/>
      <c r="I747" s="63">
        <f>G747</f>
        <v>0</v>
      </c>
      <c r="J747" s="91">
        <f t="shared" si="56"/>
        <v>0</v>
      </c>
      <c r="K747" s="68"/>
    </row>
    <row r="748" spans="1:11" ht="12" customHeight="1" x14ac:dyDescent="0.25">
      <c r="A748" s="60">
        <v>13</v>
      </c>
      <c r="B748" s="169" t="s">
        <v>262</v>
      </c>
      <c r="C748" s="169"/>
      <c r="D748" s="169"/>
      <c r="E748" s="169"/>
      <c r="F748" s="169"/>
      <c r="G748" s="10" t="s">
        <v>7</v>
      </c>
      <c r="H748" s="32"/>
      <c r="I748" s="25">
        <f>SUM(I749:I755)</f>
        <v>2000</v>
      </c>
      <c r="J748" s="25">
        <f>SUM(J749:J755)</f>
        <v>2000</v>
      </c>
      <c r="K748" s="11"/>
    </row>
    <row r="749" spans="1:11" ht="12" customHeight="1" x14ac:dyDescent="0.25">
      <c r="A749" s="4"/>
      <c r="B749" s="61">
        <v>3</v>
      </c>
      <c r="C749" s="62" t="s">
        <v>16</v>
      </c>
      <c r="D749" s="153"/>
      <c r="E749" s="153"/>
      <c r="F749" s="153"/>
      <c r="G749" s="153"/>
      <c r="H749" s="154"/>
      <c r="I749" s="91"/>
      <c r="J749" s="91"/>
      <c r="K749" s="68"/>
    </row>
    <row r="750" spans="1:11" ht="12" customHeight="1" x14ac:dyDescent="0.25">
      <c r="A750" s="4"/>
      <c r="B750" s="61">
        <v>4</v>
      </c>
      <c r="C750" s="62" t="s">
        <v>17</v>
      </c>
      <c r="D750" s="153"/>
      <c r="E750" s="153"/>
      <c r="F750" s="153"/>
      <c r="G750" s="153"/>
      <c r="H750" s="154"/>
      <c r="I750" s="91">
        <v>1000</v>
      </c>
      <c r="J750" s="91">
        <f t="shared" ref="J750:J755" si="57">I750</f>
        <v>1000</v>
      </c>
      <c r="K750" s="315" t="s">
        <v>198</v>
      </c>
    </row>
    <row r="751" spans="1:11" ht="12" customHeight="1" x14ac:dyDescent="0.25">
      <c r="A751" s="4"/>
      <c r="B751" s="61">
        <v>6</v>
      </c>
      <c r="C751" s="62" t="s">
        <v>246</v>
      </c>
      <c r="D751" s="153"/>
      <c r="E751" s="153"/>
      <c r="F751" s="153"/>
      <c r="G751" s="153"/>
      <c r="H751" s="154"/>
      <c r="I751" s="63">
        <v>1000</v>
      </c>
      <c r="J751" s="91">
        <f t="shared" si="57"/>
        <v>1000</v>
      </c>
      <c r="K751" s="316"/>
    </row>
    <row r="752" spans="1:11" ht="12" customHeight="1" x14ac:dyDescent="0.25">
      <c r="A752" s="4"/>
      <c r="B752" s="61">
        <v>6</v>
      </c>
      <c r="C752" s="62" t="s">
        <v>18</v>
      </c>
      <c r="D752" s="153"/>
      <c r="E752" s="153"/>
      <c r="F752" s="153"/>
      <c r="G752" s="153"/>
      <c r="H752" s="154"/>
      <c r="I752" s="63"/>
      <c r="J752" s="91">
        <f t="shared" si="57"/>
        <v>0</v>
      </c>
      <c r="K752" s="68"/>
    </row>
    <row r="753" spans="1:11" ht="12" customHeight="1" x14ac:dyDescent="0.25">
      <c r="A753" s="4"/>
      <c r="B753" s="61">
        <v>2</v>
      </c>
      <c r="C753" s="62" t="s">
        <v>21</v>
      </c>
      <c r="D753" s="153"/>
      <c r="E753" s="153"/>
      <c r="F753" s="153"/>
      <c r="G753" s="153"/>
      <c r="H753" s="154"/>
      <c r="I753" s="63"/>
      <c r="J753" s="91">
        <f t="shared" si="57"/>
        <v>0</v>
      </c>
      <c r="K753" s="68"/>
    </row>
    <row r="754" spans="1:11" ht="12" customHeight="1" x14ac:dyDescent="0.25">
      <c r="A754" s="4"/>
      <c r="B754" s="61">
        <v>5</v>
      </c>
      <c r="C754" s="62" t="s">
        <v>19</v>
      </c>
      <c r="D754" s="61"/>
      <c r="E754" s="61"/>
      <c r="F754" s="61"/>
      <c r="G754" s="61">
        <f>E754*F754</f>
        <v>0</v>
      </c>
      <c r="H754" s="154"/>
      <c r="I754" s="63">
        <f>G754</f>
        <v>0</v>
      </c>
      <c r="J754" s="91">
        <f t="shared" si="57"/>
        <v>0</v>
      </c>
      <c r="K754" s="68"/>
    </row>
    <row r="755" spans="1:11" ht="12" customHeight="1" x14ac:dyDescent="0.25">
      <c r="A755" s="4"/>
      <c r="B755" s="64">
        <v>10</v>
      </c>
      <c r="C755" s="62" t="s">
        <v>20</v>
      </c>
      <c r="D755" s="61"/>
      <c r="E755" s="61"/>
      <c r="F755" s="61"/>
      <c r="G755" s="61">
        <f>E755*F755</f>
        <v>0</v>
      </c>
      <c r="H755" s="66"/>
      <c r="I755" s="63">
        <f>G755</f>
        <v>0</v>
      </c>
      <c r="J755" s="91">
        <f t="shared" si="57"/>
        <v>0</v>
      </c>
      <c r="K755" s="68"/>
    </row>
    <row r="756" spans="1:11" ht="15.75" x14ac:dyDescent="0.25">
      <c r="A756" s="13"/>
      <c r="B756" s="92"/>
      <c r="C756" s="221" t="s">
        <v>58</v>
      </c>
      <c r="D756" s="222"/>
      <c r="E756" s="222"/>
      <c r="F756" s="222"/>
      <c r="G756" s="223"/>
      <c r="H756" s="75">
        <f>SUM(H757:H763)</f>
        <v>256070468</v>
      </c>
      <c r="I756" s="75">
        <f>SUM(I757:I763)</f>
        <v>3471400</v>
      </c>
      <c r="J756" s="75">
        <f>SUM(J757:J763)</f>
        <v>3471400</v>
      </c>
      <c r="K756" s="94"/>
    </row>
    <row r="757" spans="1:11" ht="15.75" x14ac:dyDescent="0.25">
      <c r="A757" s="225"/>
      <c r="B757" s="226"/>
      <c r="C757" s="184" t="s">
        <v>83</v>
      </c>
      <c r="D757" s="185"/>
      <c r="E757" s="185"/>
      <c r="F757" s="185"/>
      <c r="G757" s="186"/>
      <c r="H757" s="289">
        <f>H651+H659+H667+H675+H683+H691+H699+H709+H717+H725+H733+H741</f>
        <v>256070468</v>
      </c>
      <c r="I757" s="55">
        <f>I651+I659+I667+I675+I683+I691+I699+I709+I717+I725+I733+I741+I749+I700+I701</f>
        <v>761400</v>
      </c>
      <c r="J757" s="55">
        <f>J651+J659+J667+J675+J683+J691+J699+J709+J717+J725+J733+J741+J749+J700+J701</f>
        <v>761400</v>
      </c>
      <c r="K757" s="56"/>
    </row>
    <row r="758" spans="1:11" ht="15.75" x14ac:dyDescent="0.25">
      <c r="A758" s="227"/>
      <c r="B758" s="228"/>
      <c r="C758" s="178" t="s">
        <v>59</v>
      </c>
      <c r="D758" s="179"/>
      <c r="E758" s="179"/>
      <c r="F758" s="179"/>
      <c r="G758" s="180"/>
      <c r="H758" s="290"/>
      <c r="I758" s="55">
        <f t="shared" ref="I758:J763" si="58">I652+I660+I668+I676+I684+I692+I702+I710+I718+I726+I734+I742+I750</f>
        <v>77000</v>
      </c>
      <c r="J758" s="55">
        <f t="shared" si="58"/>
        <v>77000</v>
      </c>
      <c r="K758" s="56"/>
    </row>
    <row r="759" spans="1:11" ht="15.75" x14ac:dyDescent="0.25">
      <c r="A759" s="227"/>
      <c r="B759" s="228"/>
      <c r="C759" s="178" t="s">
        <v>253</v>
      </c>
      <c r="D759" s="179"/>
      <c r="E759" s="179"/>
      <c r="F759" s="179"/>
      <c r="G759" s="180"/>
      <c r="H759" s="290"/>
      <c r="I759" s="55">
        <f t="shared" si="58"/>
        <v>9000</v>
      </c>
      <c r="J759" s="55">
        <f t="shared" si="58"/>
        <v>9000</v>
      </c>
      <c r="K759" s="56"/>
    </row>
    <row r="760" spans="1:11" ht="15.75" x14ac:dyDescent="0.25">
      <c r="A760" s="227"/>
      <c r="B760" s="228"/>
      <c r="C760" s="178" t="s">
        <v>60</v>
      </c>
      <c r="D760" s="179"/>
      <c r="E760" s="179"/>
      <c r="F760" s="179"/>
      <c r="G760" s="180"/>
      <c r="H760" s="290"/>
      <c r="I760" s="55">
        <f t="shared" si="58"/>
        <v>1072000</v>
      </c>
      <c r="J760" s="55">
        <f t="shared" si="58"/>
        <v>1072000</v>
      </c>
      <c r="K760" s="56"/>
    </row>
    <row r="761" spans="1:11" ht="15.75" x14ac:dyDescent="0.25">
      <c r="A761" s="227"/>
      <c r="B761" s="228"/>
      <c r="C761" s="178" t="s">
        <v>61</v>
      </c>
      <c r="D761" s="179"/>
      <c r="E761" s="179"/>
      <c r="F761" s="179"/>
      <c r="G761" s="180"/>
      <c r="H761" s="290"/>
      <c r="I761" s="55">
        <f t="shared" si="58"/>
        <v>1552000</v>
      </c>
      <c r="J761" s="55">
        <f t="shared" si="58"/>
        <v>1552000</v>
      </c>
      <c r="K761" s="56"/>
    </row>
    <row r="762" spans="1:11" ht="15.75" x14ac:dyDescent="0.25">
      <c r="A762" s="227"/>
      <c r="B762" s="228"/>
      <c r="C762" s="178" t="s">
        <v>62</v>
      </c>
      <c r="D762" s="179"/>
      <c r="E762" s="179"/>
      <c r="F762" s="179"/>
      <c r="G762" s="180"/>
      <c r="H762" s="290"/>
      <c r="I762" s="55">
        <f t="shared" si="58"/>
        <v>0</v>
      </c>
      <c r="J762" s="55">
        <f t="shared" si="58"/>
        <v>0</v>
      </c>
      <c r="K762" s="56"/>
    </row>
    <row r="763" spans="1:11" ht="15.75" x14ac:dyDescent="0.25">
      <c r="A763" s="238"/>
      <c r="B763" s="245"/>
      <c r="C763" s="205" t="s">
        <v>81</v>
      </c>
      <c r="D763" s="206"/>
      <c r="E763" s="206"/>
      <c r="F763" s="206"/>
      <c r="G763" s="207"/>
      <c r="H763" s="290"/>
      <c r="I763" s="55">
        <f t="shared" si="58"/>
        <v>0</v>
      </c>
      <c r="J763" s="55">
        <f t="shared" si="58"/>
        <v>0</v>
      </c>
      <c r="K763" s="56"/>
    </row>
    <row r="764" spans="1:11" x14ac:dyDescent="0.25">
      <c r="A764" s="234"/>
      <c r="B764" s="235"/>
      <c r="C764" s="219" t="s">
        <v>92</v>
      </c>
      <c r="D764" s="220"/>
      <c r="E764" s="220"/>
      <c r="F764" s="220"/>
      <c r="G764" s="220"/>
      <c r="H764" s="246">
        <f>H24+H58+H155+H172+H277+H294+H633+H642+H757</f>
        <v>407357880</v>
      </c>
      <c r="I764" s="30">
        <f t="shared" ref="I764:J770" si="59">I24+I33+I58+I155+I172+I277+I294+I633+I642+I757</f>
        <v>4669665</v>
      </c>
      <c r="J764" s="30">
        <f t="shared" si="59"/>
        <v>4669665</v>
      </c>
      <c r="K764" s="18"/>
    </row>
    <row r="765" spans="1:11" x14ac:dyDescent="0.25">
      <c r="A765" s="236"/>
      <c r="B765" s="227"/>
      <c r="C765" s="241" t="s">
        <v>71</v>
      </c>
      <c r="D765" s="242"/>
      <c r="E765" s="242"/>
      <c r="F765" s="242"/>
      <c r="G765" s="242"/>
      <c r="H765" s="294"/>
      <c r="I765" s="30">
        <f t="shared" si="59"/>
        <v>917764</v>
      </c>
      <c r="J765" s="30">
        <f t="shared" si="59"/>
        <v>917764</v>
      </c>
      <c r="K765" s="19"/>
    </row>
    <row r="766" spans="1:11" x14ac:dyDescent="0.25">
      <c r="A766" s="236"/>
      <c r="B766" s="227"/>
      <c r="C766" s="241" t="s">
        <v>249</v>
      </c>
      <c r="D766" s="242"/>
      <c r="E766" s="242"/>
      <c r="F766" s="242"/>
      <c r="G766" s="242"/>
      <c r="H766" s="294"/>
      <c r="I766" s="30">
        <f t="shared" si="59"/>
        <v>134591</v>
      </c>
      <c r="J766" s="30">
        <f t="shared" si="59"/>
        <v>134591</v>
      </c>
      <c r="K766" s="19"/>
    </row>
    <row r="767" spans="1:11" x14ac:dyDescent="0.25">
      <c r="A767" s="236"/>
      <c r="B767" s="227"/>
      <c r="C767" s="241" t="s">
        <v>72</v>
      </c>
      <c r="D767" s="242"/>
      <c r="E767" s="242"/>
      <c r="F767" s="242"/>
      <c r="G767" s="242"/>
      <c r="H767" s="294"/>
      <c r="I767" s="30">
        <f t="shared" si="59"/>
        <v>1559010</v>
      </c>
      <c r="J767" s="30">
        <f t="shared" si="59"/>
        <v>1559010</v>
      </c>
      <c r="K767" s="19"/>
    </row>
    <row r="768" spans="1:11" x14ac:dyDescent="0.25">
      <c r="A768" s="236"/>
      <c r="B768" s="227"/>
      <c r="C768" s="241" t="s">
        <v>73</v>
      </c>
      <c r="D768" s="242"/>
      <c r="E768" s="242"/>
      <c r="F768" s="242"/>
      <c r="G768" s="242"/>
      <c r="H768" s="294"/>
      <c r="I768" s="30">
        <f t="shared" si="59"/>
        <v>37600412</v>
      </c>
      <c r="J768" s="30">
        <f t="shared" si="59"/>
        <v>37600412</v>
      </c>
      <c r="K768" s="19"/>
    </row>
    <row r="769" spans="1:11" x14ac:dyDescent="0.25">
      <c r="A769" s="236"/>
      <c r="B769" s="227"/>
      <c r="C769" s="241" t="s">
        <v>74</v>
      </c>
      <c r="D769" s="242"/>
      <c r="E769" s="242"/>
      <c r="F769" s="242"/>
      <c r="G769" s="242"/>
      <c r="H769" s="294"/>
      <c r="I769" s="30">
        <f t="shared" si="59"/>
        <v>5460140</v>
      </c>
      <c r="J769" s="30">
        <f t="shared" si="59"/>
        <v>5460140</v>
      </c>
      <c r="K769" s="19"/>
    </row>
    <row r="770" spans="1:11" x14ac:dyDescent="0.25">
      <c r="A770" s="237"/>
      <c r="B770" s="238"/>
      <c r="C770" s="239" t="s">
        <v>82</v>
      </c>
      <c r="D770" s="240"/>
      <c r="E770" s="240"/>
      <c r="F770" s="240"/>
      <c r="G770" s="240"/>
      <c r="H770" s="295"/>
      <c r="I770" s="30">
        <f t="shared" si="59"/>
        <v>3861000</v>
      </c>
      <c r="J770" s="30">
        <f t="shared" si="59"/>
        <v>3861000</v>
      </c>
      <c r="K770" s="20"/>
    </row>
    <row r="771" spans="1:11" ht="15.75" x14ac:dyDescent="0.25">
      <c r="A771" s="229" t="s">
        <v>63</v>
      </c>
      <c r="B771" s="230"/>
      <c r="C771" s="230"/>
      <c r="D771" s="230"/>
      <c r="E771" s="230"/>
      <c r="F771" s="230"/>
      <c r="G771" s="230"/>
      <c r="H771" s="31">
        <f>SUM(H764:H770)</f>
        <v>407357880</v>
      </c>
      <c r="I771" s="31">
        <f>SUM(I764:I770)</f>
        <v>54202582</v>
      </c>
      <c r="J771" s="31">
        <f>SUM(J764:J770)</f>
        <v>54202582</v>
      </c>
      <c r="K771" s="17"/>
    </row>
    <row r="772" spans="1:11" ht="43.5" customHeight="1" x14ac:dyDescent="0.25">
      <c r="A772" s="317" t="s">
        <v>264</v>
      </c>
      <c r="B772" s="318"/>
      <c r="C772" s="318"/>
      <c r="D772" s="318"/>
      <c r="E772" s="318"/>
      <c r="F772" s="318"/>
      <c r="G772" s="318"/>
      <c r="H772" s="318"/>
      <c r="I772" s="318"/>
      <c r="J772" s="318"/>
      <c r="K772" s="318"/>
    </row>
    <row r="773" spans="1:11" ht="18.75" x14ac:dyDescent="0.3">
      <c r="A773" s="287" t="s">
        <v>64</v>
      </c>
      <c r="B773" s="288"/>
      <c r="C773" s="288"/>
      <c r="D773" s="288"/>
      <c r="E773" s="288"/>
      <c r="F773" s="288"/>
      <c r="G773" s="288"/>
      <c r="H773" s="288"/>
      <c r="I773" s="288"/>
      <c r="J773" s="288"/>
      <c r="K773" s="288"/>
    </row>
    <row r="774" spans="1:11" x14ac:dyDescent="0.25">
      <c r="A774" s="173" t="s">
        <v>10</v>
      </c>
      <c r="B774" s="173"/>
      <c r="C774" s="173"/>
      <c r="D774" s="173"/>
      <c r="E774" s="173"/>
      <c r="F774" s="173"/>
      <c r="G774" s="173"/>
      <c r="H774" s="5"/>
      <c r="I774" s="6"/>
      <c r="J774" s="15"/>
      <c r="K774" s="15"/>
    </row>
    <row r="775" spans="1:11" x14ac:dyDescent="0.25">
      <c r="A775" s="13"/>
      <c r="B775" s="13"/>
      <c r="C775" s="231" t="s">
        <v>47</v>
      </c>
      <c r="D775" s="232"/>
      <c r="E775" s="232"/>
      <c r="F775" s="232"/>
      <c r="G775" s="233"/>
      <c r="H775" s="14">
        <f>SUM(H776:H782)</f>
        <v>0</v>
      </c>
      <c r="I775" s="27">
        <f>SUM(I776:I782)</f>
        <v>0</v>
      </c>
      <c r="J775" s="27">
        <f>SUM(J776:J782)</f>
        <v>0</v>
      </c>
      <c r="K775" s="14"/>
    </row>
    <row r="776" spans="1:11" x14ac:dyDescent="0.25">
      <c r="A776" s="1"/>
      <c r="B776" s="1"/>
      <c r="C776" s="216" t="s">
        <v>84</v>
      </c>
      <c r="D776" s="217"/>
      <c r="E776" s="217"/>
      <c r="F776" s="217"/>
      <c r="G776" s="218"/>
      <c r="H776" s="159"/>
      <c r="I776" s="28">
        <v>0</v>
      </c>
      <c r="J776" s="28">
        <v>0</v>
      </c>
      <c r="K776" s="12"/>
    </row>
    <row r="777" spans="1:11" x14ac:dyDescent="0.25">
      <c r="A777" s="1"/>
      <c r="B777" s="1"/>
      <c r="C777" s="156" t="s">
        <v>22</v>
      </c>
      <c r="D777" s="157"/>
      <c r="E777" s="157"/>
      <c r="F777" s="157"/>
      <c r="G777" s="158"/>
      <c r="H777" s="160"/>
      <c r="I777" s="28">
        <v>0</v>
      </c>
      <c r="J777" s="28">
        <v>0</v>
      </c>
      <c r="K777" s="12"/>
    </row>
    <row r="778" spans="1:11" x14ac:dyDescent="0.25">
      <c r="A778" s="1"/>
      <c r="B778" s="1"/>
      <c r="C778" s="156" t="s">
        <v>240</v>
      </c>
      <c r="D778" s="157"/>
      <c r="E778" s="157"/>
      <c r="F778" s="157"/>
      <c r="G778" s="158"/>
      <c r="H778" s="160"/>
      <c r="I778" s="28">
        <v>0</v>
      </c>
      <c r="J778" s="28">
        <v>0</v>
      </c>
      <c r="K778" s="12"/>
    </row>
    <row r="779" spans="1:11" x14ac:dyDescent="0.25">
      <c r="A779" s="1"/>
      <c r="B779" s="1"/>
      <c r="C779" s="156" t="s">
        <v>23</v>
      </c>
      <c r="D779" s="157"/>
      <c r="E779" s="157"/>
      <c r="F779" s="157"/>
      <c r="G779" s="158"/>
      <c r="H779" s="160"/>
      <c r="I779" s="28">
        <v>0</v>
      </c>
      <c r="J779" s="28">
        <v>0</v>
      </c>
      <c r="K779" s="12"/>
    </row>
    <row r="780" spans="1:11" x14ac:dyDescent="0.25">
      <c r="A780" s="1"/>
      <c r="B780" s="1"/>
      <c r="C780" s="156" t="s">
        <v>24</v>
      </c>
      <c r="D780" s="157"/>
      <c r="E780" s="157"/>
      <c r="F780" s="157"/>
      <c r="G780" s="158"/>
      <c r="H780" s="160"/>
      <c r="I780" s="28">
        <v>0</v>
      </c>
      <c r="J780" s="28">
        <v>0</v>
      </c>
      <c r="K780" s="12"/>
    </row>
    <row r="781" spans="1:11" x14ac:dyDescent="0.25">
      <c r="A781" s="1"/>
      <c r="B781" s="1"/>
      <c r="C781" s="161" t="s">
        <v>25</v>
      </c>
      <c r="D781" s="162"/>
      <c r="E781" s="162"/>
      <c r="F781" s="162"/>
      <c r="G781" s="163"/>
      <c r="H781" s="160"/>
      <c r="I781" s="28">
        <v>0</v>
      </c>
      <c r="J781" s="28">
        <v>0</v>
      </c>
      <c r="K781" s="12"/>
    </row>
    <row r="782" spans="1:11" x14ac:dyDescent="0.25">
      <c r="C782" s="161" t="s">
        <v>75</v>
      </c>
      <c r="D782" s="162"/>
      <c r="E782" s="162"/>
      <c r="F782" s="162"/>
      <c r="G782" s="163"/>
      <c r="H782" s="160"/>
      <c r="I782" s="28">
        <v>0</v>
      </c>
      <c r="J782" s="28">
        <v>0</v>
      </c>
      <c r="K782" s="12"/>
    </row>
    <row r="783" spans="1:11" x14ac:dyDescent="0.25">
      <c r="A783" s="173" t="s">
        <v>11</v>
      </c>
      <c r="B783" s="173"/>
      <c r="C783" s="173"/>
      <c r="D783" s="173"/>
      <c r="E783" s="173"/>
      <c r="F783" s="173"/>
      <c r="G783" s="173"/>
      <c r="H783" s="5"/>
      <c r="I783" s="6"/>
      <c r="J783" s="15"/>
      <c r="K783" s="15"/>
    </row>
    <row r="784" spans="1:11" x14ac:dyDescent="0.25">
      <c r="A784" s="13"/>
      <c r="B784" s="13"/>
      <c r="C784" s="231" t="s">
        <v>48</v>
      </c>
      <c r="D784" s="232"/>
      <c r="E784" s="232"/>
      <c r="F784" s="232"/>
      <c r="G784" s="233"/>
      <c r="H784" s="14">
        <f>SUM(H785:H791)</f>
        <v>0</v>
      </c>
      <c r="I784" s="40">
        <f>SUM(I785:I791)</f>
        <v>0</v>
      </c>
      <c r="J784" s="40">
        <f>SUM(J785:J791)</f>
        <v>0</v>
      </c>
      <c r="K784" s="14"/>
    </row>
    <row r="785" spans="1:11" x14ac:dyDescent="0.25">
      <c r="A785" s="225"/>
      <c r="B785" s="226"/>
      <c r="C785" s="216" t="s">
        <v>85</v>
      </c>
      <c r="D785" s="217"/>
      <c r="E785" s="217"/>
      <c r="F785" s="217"/>
      <c r="G785" s="218"/>
      <c r="H785" s="159">
        <v>0</v>
      </c>
      <c r="I785" s="41">
        <v>0</v>
      </c>
      <c r="J785" s="41">
        <v>0</v>
      </c>
      <c r="K785" s="12"/>
    </row>
    <row r="786" spans="1:11" x14ac:dyDescent="0.25">
      <c r="A786" s="227"/>
      <c r="B786" s="228"/>
      <c r="C786" s="156" t="s">
        <v>26</v>
      </c>
      <c r="D786" s="157"/>
      <c r="E786" s="157"/>
      <c r="F786" s="157"/>
      <c r="G786" s="158"/>
      <c r="H786" s="160"/>
      <c r="I786" s="41">
        <v>0</v>
      </c>
      <c r="J786" s="41">
        <v>0</v>
      </c>
      <c r="K786" s="12"/>
    </row>
    <row r="787" spans="1:11" x14ac:dyDescent="0.25">
      <c r="A787" s="227"/>
      <c r="B787" s="228"/>
      <c r="C787" s="156" t="s">
        <v>241</v>
      </c>
      <c r="D787" s="157"/>
      <c r="E787" s="157"/>
      <c r="F787" s="157"/>
      <c r="G787" s="158"/>
      <c r="H787" s="160"/>
      <c r="I787" s="41">
        <v>0</v>
      </c>
      <c r="J787" s="41">
        <v>0</v>
      </c>
      <c r="K787" s="12"/>
    </row>
    <row r="788" spans="1:11" x14ac:dyDescent="0.25">
      <c r="A788" s="227"/>
      <c r="B788" s="228"/>
      <c r="C788" s="156" t="s">
        <v>27</v>
      </c>
      <c r="D788" s="157"/>
      <c r="E788" s="157"/>
      <c r="F788" s="157"/>
      <c r="G788" s="158"/>
      <c r="H788" s="160"/>
      <c r="I788" s="41">
        <v>0</v>
      </c>
      <c r="J788" s="41">
        <v>0</v>
      </c>
      <c r="K788" s="12"/>
    </row>
    <row r="789" spans="1:11" x14ac:dyDescent="0.25">
      <c r="A789" s="227"/>
      <c r="B789" s="228"/>
      <c r="C789" s="156" t="s">
        <v>28</v>
      </c>
      <c r="D789" s="157"/>
      <c r="E789" s="157"/>
      <c r="F789" s="157"/>
      <c r="G789" s="158"/>
      <c r="H789" s="160"/>
      <c r="I789" s="41">
        <v>0</v>
      </c>
      <c r="J789" s="41">
        <v>0</v>
      </c>
      <c r="K789" s="12"/>
    </row>
    <row r="790" spans="1:11" x14ac:dyDescent="0.25">
      <c r="A790" s="227"/>
      <c r="B790" s="228"/>
      <c r="C790" s="161" t="s">
        <v>29</v>
      </c>
      <c r="D790" s="162"/>
      <c r="E790" s="162"/>
      <c r="F790" s="162"/>
      <c r="G790" s="163"/>
      <c r="H790" s="160"/>
      <c r="I790" s="41">
        <v>0</v>
      </c>
      <c r="J790" s="41">
        <v>0</v>
      </c>
      <c r="K790" s="12"/>
    </row>
    <row r="791" spans="1:11" x14ac:dyDescent="0.25">
      <c r="A791" s="227"/>
      <c r="B791" s="228"/>
      <c r="C791" s="161" t="s">
        <v>76</v>
      </c>
      <c r="D791" s="162"/>
      <c r="E791" s="162"/>
      <c r="F791" s="162"/>
      <c r="G791" s="163"/>
      <c r="H791" s="160"/>
      <c r="I791" s="41">
        <v>0</v>
      </c>
      <c r="J791" s="41">
        <v>0</v>
      </c>
      <c r="K791" s="12"/>
    </row>
    <row r="792" spans="1:11" ht="15.75" thickBot="1" x14ac:dyDescent="0.3">
      <c r="A792" s="173" t="s">
        <v>110</v>
      </c>
      <c r="B792" s="173"/>
      <c r="C792" s="173"/>
      <c r="D792" s="173"/>
      <c r="E792" s="173"/>
      <c r="F792" s="173"/>
      <c r="G792" s="173"/>
      <c r="H792" s="5"/>
      <c r="I792" s="6"/>
      <c r="J792" s="15"/>
      <c r="K792" s="15"/>
    </row>
    <row r="793" spans="1:11" x14ac:dyDescent="0.25">
      <c r="A793" s="60">
        <v>1</v>
      </c>
      <c r="B793" s="224" t="s">
        <v>199</v>
      </c>
      <c r="C793" s="224"/>
      <c r="D793" s="224"/>
      <c r="E793" s="224"/>
      <c r="F793" s="224"/>
      <c r="G793" s="10" t="s">
        <v>7</v>
      </c>
      <c r="H793" s="25">
        <f>SUM(H794:H801)</f>
        <v>59611400</v>
      </c>
      <c r="I793" s="39">
        <f>SUM(I794:I801)</f>
        <v>389300</v>
      </c>
      <c r="J793" s="39">
        <f>SUM(J794:J801)</f>
        <v>389300</v>
      </c>
      <c r="K793" s="11"/>
    </row>
    <row r="794" spans="1:11" x14ac:dyDescent="0.25">
      <c r="A794" s="4"/>
      <c r="B794" s="61">
        <v>3</v>
      </c>
      <c r="C794" s="62" t="s">
        <v>16</v>
      </c>
      <c r="D794" s="153"/>
      <c r="E794" s="153"/>
      <c r="F794" s="153"/>
      <c r="G794" s="153"/>
      <c r="H794" s="166">
        <v>37401000</v>
      </c>
      <c r="I794" s="99"/>
      <c r="J794" s="99"/>
      <c r="K794" s="70"/>
    </row>
    <row r="795" spans="1:11" x14ac:dyDescent="0.25">
      <c r="A795" s="4"/>
      <c r="B795" s="61">
        <v>4</v>
      </c>
      <c r="C795" s="62" t="s">
        <v>17</v>
      </c>
      <c r="D795" s="153"/>
      <c r="E795" s="153"/>
      <c r="F795" s="153"/>
      <c r="G795" s="153"/>
      <c r="H795" s="167"/>
      <c r="I795" s="97">
        <v>272300</v>
      </c>
      <c r="J795" s="97">
        <f>I795</f>
        <v>272300</v>
      </c>
      <c r="K795" s="68" t="s">
        <v>135</v>
      </c>
    </row>
    <row r="796" spans="1:11" x14ac:dyDescent="0.25">
      <c r="A796" s="4"/>
      <c r="B796" s="61">
        <v>6</v>
      </c>
      <c r="C796" s="62" t="s">
        <v>246</v>
      </c>
      <c r="D796" s="153"/>
      <c r="E796" s="153"/>
      <c r="F796" s="153"/>
      <c r="G796" s="153"/>
      <c r="H796" s="167"/>
      <c r="I796" s="97"/>
      <c r="J796" s="97">
        <f t="shared" ref="J796:J801" si="60">I796</f>
        <v>0</v>
      </c>
      <c r="K796" s="68"/>
    </row>
    <row r="797" spans="1:11" x14ac:dyDescent="0.25">
      <c r="A797" s="4"/>
      <c r="B797" s="61">
        <v>6</v>
      </c>
      <c r="C797" s="62" t="s">
        <v>18</v>
      </c>
      <c r="D797" s="153"/>
      <c r="E797" s="153"/>
      <c r="F797" s="153"/>
      <c r="G797" s="153"/>
      <c r="H797" s="168"/>
      <c r="I797" s="97">
        <v>1000</v>
      </c>
      <c r="J797" s="97">
        <f t="shared" si="60"/>
        <v>1000</v>
      </c>
      <c r="K797" s="174" t="s">
        <v>135</v>
      </c>
    </row>
    <row r="798" spans="1:11" x14ac:dyDescent="0.25">
      <c r="A798" s="4"/>
      <c r="B798" s="61">
        <v>6</v>
      </c>
      <c r="C798" s="62" t="s">
        <v>200</v>
      </c>
      <c r="D798" s="131"/>
      <c r="E798" s="131"/>
      <c r="F798" s="131"/>
      <c r="G798" s="131"/>
      <c r="H798" s="132"/>
      <c r="I798" s="97">
        <v>115000</v>
      </c>
      <c r="J798" s="97">
        <f t="shared" si="60"/>
        <v>115000</v>
      </c>
      <c r="K798" s="175"/>
    </row>
    <row r="799" spans="1:11" x14ac:dyDescent="0.25">
      <c r="A799" s="4"/>
      <c r="B799" s="61">
        <v>2</v>
      </c>
      <c r="C799" s="62" t="s">
        <v>21</v>
      </c>
      <c r="D799" s="153"/>
      <c r="E799" s="153"/>
      <c r="F799" s="153"/>
      <c r="G799" s="153"/>
      <c r="H799" s="166">
        <v>22210400</v>
      </c>
      <c r="I799" s="97">
        <v>1000</v>
      </c>
      <c r="J799" s="97">
        <f t="shared" si="60"/>
        <v>1000</v>
      </c>
      <c r="K799" s="176"/>
    </row>
    <row r="800" spans="1:11" x14ac:dyDescent="0.25">
      <c r="A800" s="4"/>
      <c r="B800" s="61">
        <v>5</v>
      </c>
      <c r="C800" s="62" t="s">
        <v>19</v>
      </c>
      <c r="D800" s="61"/>
      <c r="E800" s="61"/>
      <c r="F800" s="61"/>
      <c r="G800" s="61"/>
      <c r="H800" s="167"/>
      <c r="I800" s="99">
        <f>G800</f>
        <v>0</v>
      </c>
      <c r="J800" s="97">
        <f t="shared" si="60"/>
        <v>0</v>
      </c>
      <c r="K800" s="70"/>
    </row>
    <row r="801" spans="1:11" x14ac:dyDescent="0.25">
      <c r="A801" s="4"/>
      <c r="B801" s="64">
        <v>10</v>
      </c>
      <c r="C801" s="62" t="s">
        <v>20</v>
      </c>
      <c r="D801" s="61"/>
      <c r="E801" s="61"/>
      <c r="F801" s="61"/>
      <c r="G801" s="61">
        <f>E801*F801</f>
        <v>0</v>
      </c>
      <c r="H801" s="167"/>
      <c r="I801" s="99">
        <f>G801</f>
        <v>0</v>
      </c>
      <c r="J801" s="97">
        <f t="shared" si="60"/>
        <v>0</v>
      </c>
      <c r="K801" s="68"/>
    </row>
    <row r="802" spans="1:11" x14ac:dyDescent="0.25">
      <c r="A802" s="282" t="s">
        <v>110</v>
      </c>
      <c r="B802" s="282"/>
      <c r="C802" s="282"/>
      <c r="D802" s="282"/>
      <c r="E802" s="282"/>
      <c r="F802" s="282"/>
      <c r="G802" s="282"/>
      <c r="H802" s="148"/>
      <c r="I802" s="149"/>
      <c r="J802" s="149"/>
      <c r="K802" s="150"/>
    </row>
    <row r="803" spans="1:11" x14ac:dyDescent="0.25">
      <c r="A803" s="92"/>
      <c r="B803" s="92"/>
      <c r="C803" s="221" t="s">
        <v>49</v>
      </c>
      <c r="D803" s="222"/>
      <c r="E803" s="222"/>
      <c r="F803" s="222"/>
      <c r="G803" s="223"/>
      <c r="H803" s="94">
        <f>SUM(H804:H810)</f>
        <v>0</v>
      </c>
      <c r="I803" s="95">
        <f>SUM(I804:I810)</f>
        <v>389300</v>
      </c>
      <c r="J803" s="95">
        <f>SUM(J804:J810)</f>
        <v>389300</v>
      </c>
      <c r="K803" s="96"/>
    </row>
    <row r="804" spans="1:11" x14ac:dyDescent="0.25">
      <c r="A804" s="225"/>
      <c r="B804" s="226"/>
      <c r="C804" s="216" t="s">
        <v>86</v>
      </c>
      <c r="D804" s="217"/>
      <c r="E804" s="217"/>
      <c r="F804" s="217"/>
      <c r="G804" s="218"/>
      <c r="H804" s="159">
        <v>0</v>
      </c>
      <c r="I804" s="43">
        <f t="shared" ref="I804:J806" si="61">+I794</f>
        <v>0</v>
      </c>
      <c r="J804" s="43">
        <f t="shared" si="61"/>
        <v>0</v>
      </c>
      <c r="K804" s="44"/>
    </row>
    <row r="805" spans="1:11" x14ac:dyDescent="0.25">
      <c r="A805" s="227"/>
      <c r="B805" s="228"/>
      <c r="C805" s="156" t="s">
        <v>30</v>
      </c>
      <c r="D805" s="157"/>
      <c r="E805" s="157"/>
      <c r="F805" s="157"/>
      <c r="G805" s="158"/>
      <c r="H805" s="160"/>
      <c r="I805" s="43">
        <f t="shared" si="61"/>
        <v>272300</v>
      </c>
      <c r="J805" s="43">
        <f t="shared" si="61"/>
        <v>272300</v>
      </c>
      <c r="K805" s="44"/>
    </row>
    <row r="806" spans="1:11" x14ac:dyDescent="0.25">
      <c r="A806" s="227"/>
      <c r="B806" s="228"/>
      <c r="C806" s="156" t="s">
        <v>244</v>
      </c>
      <c r="D806" s="157"/>
      <c r="E806" s="157"/>
      <c r="F806" s="157"/>
      <c r="G806" s="158"/>
      <c r="H806" s="160"/>
      <c r="I806" s="43">
        <f t="shared" si="61"/>
        <v>0</v>
      </c>
      <c r="J806" s="43">
        <f t="shared" si="61"/>
        <v>0</v>
      </c>
      <c r="K806" s="44"/>
    </row>
    <row r="807" spans="1:11" x14ac:dyDescent="0.25">
      <c r="A807" s="227"/>
      <c r="B807" s="228"/>
      <c r="C807" s="156" t="s">
        <v>31</v>
      </c>
      <c r="D807" s="157"/>
      <c r="E807" s="157"/>
      <c r="F807" s="157"/>
      <c r="G807" s="158"/>
      <c r="H807" s="160"/>
      <c r="I807" s="43">
        <f>I797+I798</f>
        <v>116000</v>
      </c>
      <c r="J807" s="43">
        <f>J797+J798</f>
        <v>116000</v>
      </c>
      <c r="K807" s="44"/>
    </row>
    <row r="808" spans="1:11" x14ac:dyDescent="0.25">
      <c r="A808" s="227"/>
      <c r="B808" s="228"/>
      <c r="C808" s="156" t="s">
        <v>32</v>
      </c>
      <c r="D808" s="157"/>
      <c r="E808" s="157"/>
      <c r="F808" s="157"/>
      <c r="G808" s="158"/>
      <c r="H808" s="160"/>
      <c r="I808" s="43">
        <f t="shared" ref="I808:J810" si="62">I799</f>
        <v>1000</v>
      </c>
      <c r="J808" s="43">
        <f t="shared" si="62"/>
        <v>1000</v>
      </c>
      <c r="K808" s="44"/>
    </row>
    <row r="809" spans="1:11" x14ac:dyDescent="0.25">
      <c r="A809" s="227"/>
      <c r="B809" s="228"/>
      <c r="C809" s="161" t="s">
        <v>33</v>
      </c>
      <c r="D809" s="162"/>
      <c r="E809" s="162"/>
      <c r="F809" s="162"/>
      <c r="G809" s="163"/>
      <c r="H809" s="160"/>
      <c r="I809" s="43">
        <f t="shared" si="62"/>
        <v>0</v>
      </c>
      <c r="J809" s="43">
        <f t="shared" si="62"/>
        <v>0</v>
      </c>
      <c r="K809" s="44"/>
    </row>
    <row r="810" spans="1:11" x14ac:dyDescent="0.25">
      <c r="A810" s="227"/>
      <c r="B810" s="228"/>
      <c r="C810" s="161" t="s">
        <v>77</v>
      </c>
      <c r="D810" s="162"/>
      <c r="E810" s="162"/>
      <c r="F810" s="162"/>
      <c r="G810" s="163"/>
      <c r="H810" s="160"/>
      <c r="I810" s="43">
        <f t="shared" si="62"/>
        <v>0</v>
      </c>
      <c r="J810" s="43">
        <f t="shared" si="62"/>
        <v>0</v>
      </c>
      <c r="K810" s="44"/>
    </row>
    <row r="811" spans="1:11" x14ac:dyDescent="0.25">
      <c r="A811" s="173" t="s">
        <v>12</v>
      </c>
      <c r="B811" s="173"/>
      <c r="C811" s="173"/>
      <c r="D811" s="173"/>
      <c r="E811" s="173"/>
      <c r="F811" s="173"/>
      <c r="G811" s="173"/>
      <c r="H811" s="5"/>
      <c r="I811" s="45"/>
      <c r="J811" s="45"/>
      <c r="K811" s="15"/>
    </row>
    <row r="812" spans="1:11" x14ac:dyDescent="0.25">
      <c r="A812" s="13"/>
      <c r="B812" s="13"/>
      <c r="C812" s="231" t="s">
        <v>50</v>
      </c>
      <c r="D812" s="232"/>
      <c r="E812" s="232"/>
      <c r="F812" s="232"/>
      <c r="G812" s="233"/>
      <c r="H812" s="14">
        <f>SUM(H813:H819)</f>
        <v>0</v>
      </c>
      <c r="I812" s="42">
        <f>SUM(I813:I819)</f>
        <v>0</v>
      </c>
      <c r="J812" s="42">
        <f>SUM(J813:J819)</f>
        <v>0</v>
      </c>
      <c r="K812" s="14"/>
    </row>
    <row r="813" spans="1:11" x14ac:dyDescent="0.25">
      <c r="A813" s="225"/>
      <c r="B813" s="226"/>
      <c r="C813" s="216" t="s">
        <v>87</v>
      </c>
      <c r="D813" s="217"/>
      <c r="E813" s="217"/>
      <c r="F813" s="217"/>
      <c r="G813" s="218"/>
      <c r="H813" s="159">
        <v>0</v>
      </c>
      <c r="I813" s="44">
        <v>0</v>
      </c>
      <c r="J813" s="44">
        <f>I813</f>
        <v>0</v>
      </c>
      <c r="K813" s="12"/>
    </row>
    <row r="814" spans="1:11" x14ac:dyDescent="0.25">
      <c r="A814" s="227"/>
      <c r="B814" s="228"/>
      <c r="C814" s="156" t="s">
        <v>34</v>
      </c>
      <c r="D814" s="157"/>
      <c r="E814" s="157"/>
      <c r="F814" s="157"/>
      <c r="G814" s="158"/>
      <c r="H814" s="160"/>
      <c r="I814" s="44">
        <v>0</v>
      </c>
      <c r="J814" s="44">
        <f t="shared" ref="J814:J819" si="63">I814</f>
        <v>0</v>
      </c>
      <c r="K814" s="12"/>
    </row>
    <row r="815" spans="1:11" x14ac:dyDescent="0.25">
      <c r="A815" s="227"/>
      <c r="B815" s="228"/>
      <c r="C815" s="156" t="s">
        <v>242</v>
      </c>
      <c r="D815" s="157"/>
      <c r="E815" s="157"/>
      <c r="F815" s="157"/>
      <c r="G815" s="158"/>
      <c r="H815" s="160"/>
      <c r="I815" s="44">
        <v>0</v>
      </c>
      <c r="J815" s="44">
        <f t="shared" si="63"/>
        <v>0</v>
      </c>
      <c r="K815" s="12"/>
    </row>
    <row r="816" spans="1:11" x14ac:dyDescent="0.25">
      <c r="A816" s="227"/>
      <c r="B816" s="228"/>
      <c r="C816" s="156" t="s">
        <v>35</v>
      </c>
      <c r="D816" s="157"/>
      <c r="E816" s="157"/>
      <c r="F816" s="157"/>
      <c r="G816" s="158"/>
      <c r="H816" s="160"/>
      <c r="I816" s="44">
        <v>0</v>
      </c>
      <c r="J816" s="44">
        <f t="shared" si="63"/>
        <v>0</v>
      </c>
      <c r="K816" s="12"/>
    </row>
    <row r="817" spans="1:11" x14ac:dyDescent="0.25">
      <c r="A817" s="227"/>
      <c r="B817" s="228"/>
      <c r="C817" s="156" t="s">
        <v>36</v>
      </c>
      <c r="D817" s="157"/>
      <c r="E817" s="157"/>
      <c r="F817" s="157"/>
      <c r="G817" s="158"/>
      <c r="H817" s="160"/>
      <c r="I817" s="44">
        <v>0</v>
      </c>
      <c r="J817" s="44">
        <f t="shared" si="63"/>
        <v>0</v>
      </c>
      <c r="K817" s="12"/>
    </row>
    <row r="818" spans="1:11" x14ac:dyDescent="0.25">
      <c r="A818" s="227"/>
      <c r="B818" s="228"/>
      <c r="C818" s="161" t="s">
        <v>33</v>
      </c>
      <c r="D818" s="162"/>
      <c r="E818" s="162"/>
      <c r="F818" s="162"/>
      <c r="G818" s="163"/>
      <c r="H818" s="160"/>
      <c r="I818" s="44">
        <v>0</v>
      </c>
      <c r="J818" s="44">
        <f t="shared" si="63"/>
        <v>0</v>
      </c>
      <c r="K818" s="12"/>
    </row>
    <row r="819" spans="1:11" x14ac:dyDescent="0.25">
      <c r="A819" s="238"/>
      <c r="B819" s="245"/>
      <c r="C819" s="161" t="s">
        <v>77</v>
      </c>
      <c r="D819" s="162"/>
      <c r="E819" s="162"/>
      <c r="F819" s="162"/>
      <c r="G819" s="163"/>
      <c r="H819" s="160"/>
      <c r="I819" s="44">
        <v>0</v>
      </c>
      <c r="J819" s="44">
        <f t="shared" si="63"/>
        <v>0</v>
      </c>
      <c r="K819" s="12"/>
    </row>
    <row r="820" spans="1:11" ht="15.75" thickBot="1" x14ac:dyDescent="0.3">
      <c r="A820" s="198" t="s">
        <v>8</v>
      </c>
      <c r="B820" s="268"/>
      <c r="C820" s="268"/>
      <c r="D820" s="268"/>
      <c r="E820" s="268"/>
      <c r="F820" s="268"/>
      <c r="G820" s="268"/>
      <c r="H820" s="7"/>
      <c r="I820" s="8"/>
      <c r="J820" s="8"/>
      <c r="K820" s="8"/>
    </row>
    <row r="821" spans="1:11" ht="31.5" customHeight="1" x14ac:dyDescent="0.25">
      <c r="A821" s="60">
        <v>1</v>
      </c>
      <c r="B821" s="224" t="s">
        <v>181</v>
      </c>
      <c r="C821" s="224"/>
      <c r="D821" s="224"/>
      <c r="E821" s="224"/>
      <c r="F821" s="224"/>
      <c r="G821" s="10" t="s">
        <v>7</v>
      </c>
      <c r="H821" s="32">
        <f>H822</f>
        <v>16272695</v>
      </c>
      <c r="I821" s="25">
        <f>SUM(I822:I828)</f>
        <v>6666500</v>
      </c>
      <c r="J821" s="25">
        <f>SUM(J822:J828)</f>
        <v>6666500</v>
      </c>
      <c r="K821" s="11"/>
    </row>
    <row r="822" spans="1:11" x14ac:dyDescent="0.25">
      <c r="A822" s="4"/>
      <c r="B822" s="61">
        <v>3</v>
      </c>
      <c r="C822" s="62" t="s">
        <v>16</v>
      </c>
      <c r="D822" s="153"/>
      <c r="E822" s="153"/>
      <c r="F822" s="153"/>
      <c r="G822" s="153"/>
      <c r="H822" s="154">
        <v>16272695</v>
      </c>
      <c r="I822" s="63"/>
      <c r="J822" s="63"/>
      <c r="K822" s="68"/>
    </row>
    <row r="823" spans="1:11" x14ac:dyDescent="0.25">
      <c r="A823" s="4"/>
      <c r="B823" s="61">
        <v>4</v>
      </c>
      <c r="C823" s="62" t="s">
        <v>178</v>
      </c>
      <c r="D823" s="153"/>
      <c r="E823" s="153"/>
      <c r="F823" s="153"/>
      <c r="G823" s="153"/>
      <c r="H823" s="154"/>
      <c r="I823" s="63">
        <v>18000</v>
      </c>
      <c r="J823" s="63">
        <f>I823</f>
        <v>18000</v>
      </c>
      <c r="K823" s="174" t="s">
        <v>135</v>
      </c>
    </row>
    <row r="824" spans="1:11" x14ac:dyDescent="0.25">
      <c r="A824" s="4"/>
      <c r="B824" s="61">
        <v>6</v>
      </c>
      <c r="C824" s="62" t="s">
        <v>246</v>
      </c>
      <c r="D824" s="153"/>
      <c r="E824" s="153"/>
      <c r="F824" s="153"/>
      <c r="G824" s="153"/>
      <c r="H824" s="154"/>
      <c r="I824" s="63">
        <v>13500</v>
      </c>
      <c r="J824" s="63">
        <f>I824</f>
        <v>13500</v>
      </c>
      <c r="K824" s="175"/>
    </row>
    <row r="825" spans="1:11" x14ac:dyDescent="0.25">
      <c r="A825" s="4"/>
      <c r="B825" s="61">
        <v>6</v>
      </c>
      <c r="C825" s="62" t="s">
        <v>18</v>
      </c>
      <c r="D825" s="153"/>
      <c r="E825" s="153"/>
      <c r="F825" s="153"/>
      <c r="G825" s="153"/>
      <c r="H825" s="154">
        <v>10988746</v>
      </c>
      <c r="I825" s="63">
        <v>64000</v>
      </c>
      <c r="J825" s="63">
        <f>I825</f>
        <v>64000</v>
      </c>
      <c r="K825" s="175"/>
    </row>
    <row r="826" spans="1:11" x14ac:dyDescent="0.25">
      <c r="A826" s="4"/>
      <c r="B826" s="61">
        <v>2</v>
      </c>
      <c r="C826" s="62" t="s">
        <v>21</v>
      </c>
      <c r="D826" s="153"/>
      <c r="E826" s="153"/>
      <c r="F826" s="153"/>
      <c r="G826" s="153"/>
      <c r="H826" s="154"/>
      <c r="I826" s="63">
        <v>5770000</v>
      </c>
      <c r="J826" s="63">
        <f>I826</f>
        <v>5770000</v>
      </c>
      <c r="K826" s="175"/>
    </row>
    <row r="827" spans="1:11" x14ac:dyDescent="0.25">
      <c r="A827" s="4"/>
      <c r="B827" s="61">
        <v>5</v>
      </c>
      <c r="C827" s="62" t="s">
        <v>19</v>
      </c>
      <c r="D827" s="61"/>
      <c r="E827" s="61"/>
      <c r="F827" s="61"/>
      <c r="G827" s="61">
        <f>E827*F827</f>
        <v>0</v>
      </c>
      <c r="H827" s="154"/>
      <c r="I827" s="63">
        <v>801000</v>
      </c>
      <c r="J827" s="63">
        <f>I827</f>
        <v>801000</v>
      </c>
      <c r="K827" s="176"/>
    </row>
    <row r="828" spans="1:11" ht="15.75" thickBot="1" x14ac:dyDescent="0.3">
      <c r="A828" s="4"/>
      <c r="B828" s="64">
        <v>10</v>
      </c>
      <c r="C828" s="62" t="s">
        <v>20</v>
      </c>
      <c r="D828" s="61"/>
      <c r="E828" s="61"/>
      <c r="F828" s="61"/>
      <c r="G828" s="61">
        <f>E828*F828</f>
        <v>0</v>
      </c>
      <c r="H828" s="66"/>
      <c r="I828" s="63">
        <f>G828</f>
        <v>0</v>
      </c>
      <c r="J828" s="63"/>
      <c r="K828" s="68"/>
    </row>
    <row r="829" spans="1:11" x14ac:dyDescent="0.25">
      <c r="A829" s="60">
        <v>2</v>
      </c>
      <c r="B829" s="224" t="s">
        <v>180</v>
      </c>
      <c r="C829" s="224"/>
      <c r="D829" s="224"/>
      <c r="E829" s="224"/>
      <c r="F829" s="224"/>
      <c r="G829" s="10" t="s">
        <v>7</v>
      </c>
      <c r="H829" s="32">
        <f>H830</f>
        <v>32334734</v>
      </c>
      <c r="I829" s="25">
        <f>SUM(I830:I836)</f>
        <v>1208000</v>
      </c>
      <c r="J829" s="25">
        <f>SUM(J830:J836)</f>
        <v>1208000</v>
      </c>
      <c r="K829" s="11"/>
    </row>
    <row r="830" spans="1:11" x14ac:dyDescent="0.25">
      <c r="A830" s="4"/>
      <c r="B830" s="61">
        <v>3</v>
      </c>
      <c r="C830" s="62" t="s">
        <v>16</v>
      </c>
      <c r="D830" s="153"/>
      <c r="E830" s="153"/>
      <c r="F830" s="153"/>
      <c r="G830" s="153"/>
      <c r="H830" s="154">
        <v>32334734</v>
      </c>
      <c r="I830" s="63"/>
      <c r="J830" s="63"/>
      <c r="K830" s="68"/>
    </row>
    <row r="831" spans="1:11" x14ac:dyDescent="0.25">
      <c r="A831" s="4"/>
      <c r="B831" s="61">
        <v>4</v>
      </c>
      <c r="C831" s="62" t="s">
        <v>178</v>
      </c>
      <c r="D831" s="153"/>
      <c r="E831" s="153"/>
      <c r="F831" s="153"/>
      <c r="G831" s="153"/>
      <c r="H831" s="154"/>
      <c r="I831" s="63">
        <v>0</v>
      </c>
      <c r="J831" s="63">
        <f>I831</f>
        <v>0</v>
      </c>
      <c r="K831" s="68"/>
    </row>
    <row r="832" spans="1:11" x14ac:dyDescent="0.25">
      <c r="A832" s="4"/>
      <c r="B832" s="61">
        <v>6</v>
      </c>
      <c r="C832" s="62" t="s">
        <v>246</v>
      </c>
      <c r="D832" s="153"/>
      <c r="E832" s="153"/>
      <c r="F832" s="153"/>
      <c r="G832" s="153"/>
      <c r="H832" s="154"/>
      <c r="I832" s="63">
        <v>8000</v>
      </c>
      <c r="J832" s="63">
        <f>I832</f>
        <v>8000</v>
      </c>
      <c r="K832" s="174" t="s">
        <v>106</v>
      </c>
    </row>
    <row r="833" spans="1:11" x14ac:dyDescent="0.25">
      <c r="A833" s="4"/>
      <c r="B833" s="61">
        <v>6</v>
      </c>
      <c r="C833" s="62" t="s">
        <v>18</v>
      </c>
      <c r="D833" s="153"/>
      <c r="E833" s="153"/>
      <c r="F833" s="153"/>
      <c r="G833" s="153"/>
      <c r="H833" s="154">
        <v>19528420</v>
      </c>
      <c r="I833" s="63">
        <v>100000</v>
      </c>
      <c r="J833" s="63">
        <f>I833</f>
        <v>100000</v>
      </c>
      <c r="K833" s="175"/>
    </row>
    <row r="834" spans="1:11" x14ac:dyDescent="0.25">
      <c r="A834" s="4"/>
      <c r="B834" s="61">
        <v>2</v>
      </c>
      <c r="C834" s="62" t="s">
        <v>21</v>
      </c>
      <c r="D834" s="153"/>
      <c r="E834" s="153"/>
      <c r="F834" s="153"/>
      <c r="G834" s="153"/>
      <c r="H834" s="154"/>
      <c r="I834" s="63">
        <v>1100000</v>
      </c>
      <c r="J834" s="63">
        <f>I834</f>
        <v>1100000</v>
      </c>
      <c r="K834" s="176"/>
    </row>
    <row r="835" spans="1:11" x14ac:dyDescent="0.25">
      <c r="A835" s="4"/>
      <c r="B835" s="61">
        <v>5</v>
      </c>
      <c r="C835" s="62" t="s">
        <v>19</v>
      </c>
      <c r="D835" s="61"/>
      <c r="E835" s="61"/>
      <c r="F835" s="61"/>
      <c r="G835" s="61">
        <f>E835*F835</f>
        <v>0</v>
      </c>
      <c r="H835" s="154"/>
      <c r="I835" s="63"/>
      <c r="J835" s="63"/>
      <c r="K835" s="68"/>
    </row>
    <row r="836" spans="1:11" x14ac:dyDescent="0.25">
      <c r="A836" s="4"/>
      <c r="B836" s="64">
        <v>10</v>
      </c>
      <c r="C836" s="62" t="s">
        <v>20</v>
      </c>
      <c r="D836" s="61"/>
      <c r="E836" s="61"/>
      <c r="F836" s="61"/>
      <c r="G836" s="61">
        <f>E836*F836</f>
        <v>0</v>
      </c>
      <c r="H836" s="66"/>
      <c r="I836" s="63">
        <f>G836</f>
        <v>0</v>
      </c>
      <c r="J836" s="63"/>
      <c r="K836" s="68"/>
    </row>
    <row r="837" spans="1:11" ht="15" customHeight="1" x14ac:dyDescent="0.25">
      <c r="A837" s="60">
        <v>3</v>
      </c>
      <c r="B837" s="224" t="s">
        <v>192</v>
      </c>
      <c r="C837" s="224"/>
      <c r="D837" s="224"/>
      <c r="E837" s="224"/>
      <c r="F837" s="224"/>
      <c r="G837" s="10" t="s">
        <v>7</v>
      </c>
      <c r="H837" s="32">
        <f>H838</f>
        <v>27107404</v>
      </c>
      <c r="I837" s="25">
        <f>SUM(I838:I845)</f>
        <v>13363000</v>
      </c>
      <c r="J837" s="25">
        <f>SUM(J838:J845)</f>
        <v>13363000</v>
      </c>
      <c r="K837" s="11"/>
    </row>
    <row r="838" spans="1:11" x14ac:dyDescent="0.25">
      <c r="A838" s="4"/>
      <c r="B838" s="61">
        <v>3</v>
      </c>
      <c r="C838" s="62" t="s">
        <v>16</v>
      </c>
      <c r="D838" s="153"/>
      <c r="E838" s="153"/>
      <c r="F838" s="153"/>
      <c r="G838" s="153"/>
      <c r="H838" s="154">
        <v>27107404</v>
      </c>
      <c r="I838" s="63"/>
      <c r="J838" s="63"/>
      <c r="K838" s="68"/>
    </row>
    <row r="839" spans="1:11" x14ac:dyDescent="0.25">
      <c r="A839" s="4"/>
      <c r="B839" s="61">
        <v>4</v>
      </c>
      <c r="C839" s="62" t="s">
        <v>178</v>
      </c>
      <c r="D839" s="153"/>
      <c r="E839" s="153"/>
      <c r="F839" s="153"/>
      <c r="G839" s="153"/>
      <c r="H839" s="154"/>
      <c r="I839" s="63">
        <v>0</v>
      </c>
      <c r="J839" s="63">
        <f>I839</f>
        <v>0</v>
      </c>
      <c r="K839" s="68"/>
    </row>
    <row r="840" spans="1:11" x14ac:dyDescent="0.25">
      <c r="A840" s="4"/>
      <c r="B840" s="61">
        <v>6</v>
      </c>
      <c r="C840" s="62" t="s">
        <v>246</v>
      </c>
      <c r="D840" s="153"/>
      <c r="E840" s="153"/>
      <c r="F840" s="153"/>
      <c r="G840" s="153"/>
      <c r="H840" s="154"/>
      <c r="I840" s="63">
        <v>18000</v>
      </c>
      <c r="J840" s="63">
        <f>I840</f>
        <v>18000</v>
      </c>
      <c r="K840" s="174" t="s">
        <v>135</v>
      </c>
    </row>
    <row r="841" spans="1:11" x14ac:dyDescent="0.25">
      <c r="A841" s="4"/>
      <c r="B841" s="61">
        <v>6</v>
      </c>
      <c r="C841" s="62" t="s">
        <v>18</v>
      </c>
      <c r="D841" s="153"/>
      <c r="E841" s="153"/>
      <c r="F841" s="153"/>
      <c r="G841" s="153"/>
      <c r="H841" s="154">
        <v>17248778</v>
      </c>
      <c r="I841" s="63">
        <v>210000</v>
      </c>
      <c r="J841" s="63">
        <f>I841</f>
        <v>210000</v>
      </c>
      <c r="K841" s="175"/>
    </row>
    <row r="842" spans="1:11" x14ac:dyDescent="0.25">
      <c r="A842" s="4"/>
      <c r="B842" s="61">
        <v>6</v>
      </c>
      <c r="C842" s="62" t="s">
        <v>267</v>
      </c>
      <c r="D842" s="131"/>
      <c r="E842" s="131"/>
      <c r="F842" s="131"/>
      <c r="G842" s="131"/>
      <c r="H842" s="154"/>
      <c r="I842" s="63">
        <v>35000</v>
      </c>
      <c r="J842" s="63">
        <f>I842</f>
        <v>35000</v>
      </c>
      <c r="K842" s="175"/>
    </row>
    <row r="843" spans="1:11" x14ac:dyDescent="0.25">
      <c r="A843" s="4"/>
      <c r="B843" s="61">
        <v>2</v>
      </c>
      <c r="C843" s="62" t="s">
        <v>21</v>
      </c>
      <c r="D843" s="153"/>
      <c r="E843" s="153"/>
      <c r="F843" s="153"/>
      <c r="G843" s="153"/>
      <c r="H843" s="154"/>
      <c r="I843" s="63">
        <v>13100000</v>
      </c>
      <c r="J843" s="63">
        <f>I843</f>
        <v>13100000</v>
      </c>
      <c r="K843" s="176"/>
    </row>
    <row r="844" spans="1:11" x14ac:dyDescent="0.25">
      <c r="A844" s="4"/>
      <c r="B844" s="61">
        <v>5</v>
      </c>
      <c r="C844" s="62" t="s">
        <v>19</v>
      </c>
      <c r="D844" s="61"/>
      <c r="E844" s="61"/>
      <c r="F844" s="61"/>
      <c r="G844" s="61">
        <f>E844*F844</f>
        <v>0</v>
      </c>
      <c r="H844" s="154"/>
      <c r="I844" s="63"/>
      <c r="J844" s="63"/>
      <c r="K844" s="68"/>
    </row>
    <row r="845" spans="1:11" x14ac:dyDescent="0.25">
      <c r="A845" s="4"/>
      <c r="B845" s="64">
        <v>10</v>
      </c>
      <c r="C845" s="62" t="s">
        <v>20</v>
      </c>
      <c r="D845" s="61"/>
      <c r="E845" s="61"/>
      <c r="F845" s="61"/>
      <c r="G845" s="61">
        <f>E845*F845</f>
        <v>0</v>
      </c>
      <c r="H845" s="66"/>
      <c r="I845" s="63">
        <f>G845</f>
        <v>0</v>
      </c>
      <c r="J845" s="63"/>
      <c r="K845" s="68"/>
    </row>
    <row r="846" spans="1:11" x14ac:dyDescent="0.25">
      <c r="A846" s="13"/>
      <c r="B846" s="92"/>
      <c r="C846" s="221" t="s">
        <v>51</v>
      </c>
      <c r="D846" s="222"/>
      <c r="E846" s="222"/>
      <c r="F846" s="222"/>
      <c r="G846" s="223"/>
      <c r="H846" s="94">
        <f>SUM(H847:H853)</f>
        <v>75714833</v>
      </c>
      <c r="I846" s="98">
        <f>SUM(I847:I853)</f>
        <v>21237500</v>
      </c>
      <c r="J846" s="98">
        <f>SUM(J847:J853)</f>
        <v>21237500</v>
      </c>
      <c r="K846" s="94"/>
    </row>
    <row r="847" spans="1:11" x14ac:dyDescent="0.25">
      <c r="A847" s="225"/>
      <c r="B847" s="226"/>
      <c r="C847" s="216" t="s">
        <v>88</v>
      </c>
      <c r="D847" s="217"/>
      <c r="E847" s="217"/>
      <c r="F847" s="217"/>
      <c r="G847" s="218"/>
      <c r="H847" s="243">
        <f>H822+H830+H838</f>
        <v>75714833</v>
      </c>
      <c r="I847" s="46">
        <f t="shared" ref="I847:J849" si="64">+I822+I830+I838</f>
        <v>0</v>
      </c>
      <c r="J847" s="46">
        <f t="shared" si="64"/>
        <v>0</v>
      </c>
      <c r="K847" s="12"/>
    </row>
    <row r="848" spans="1:11" x14ac:dyDescent="0.25">
      <c r="A848" s="227"/>
      <c r="B848" s="228"/>
      <c r="C848" s="156" t="s">
        <v>37</v>
      </c>
      <c r="D848" s="157"/>
      <c r="E848" s="157"/>
      <c r="F848" s="157"/>
      <c r="G848" s="158"/>
      <c r="H848" s="244"/>
      <c r="I848" s="46">
        <f t="shared" si="64"/>
        <v>18000</v>
      </c>
      <c r="J848" s="46">
        <f t="shared" si="64"/>
        <v>18000</v>
      </c>
      <c r="K848" s="12"/>
    </row>
    <row r="849" spans="1:11" x14ac:dyDescent="0.25">
      <c r="A849" s="227"/>
      <c r="B849" s="228"/>
      <c r="C849" s="156" t="s">
        <v>245</v>
      </c>
      <c r="D849" s="157"/>
      <c r="E849" s="157"/>
      <c r="F849" s="157"/>
      <c r="G849" s="158"/>
      <c r="H849" s="244"/>
      <c r="I849" s="46">
        <f t="shared" si="64"/>
        <v>39500</v>
      </c>
      <c r="J849" s="46">
        <f t="shared" si="64"/>
        <v>39500</v>
      </c>
      <c r="K849" s="12"/>
    </row>
    <row r="850" spans="1:11" x14ac:dyDescent="0.25">
      <c r="A850" s="227"/>
      <c r="B850" s="228"/>
      <c r="C850" s="156" t="s">
        <v>38</v>
      </c>
      <c r="D850" s="157"/>
      <c r="E850" s="157"/>
      <c r="F850" s="157"/>
      <c r="G850" s="158"/>
      <c r="H850" s="244"/>
      <c r="I850" s="46">
        <f>+I825+I833+I841+I842</f>
        <v>409000</v>
      </c>
      <c r="J850" s="46">
        <f>+J825+J833+J841+J842</f>
        <v>409000</v>
      </c>
      <c r="K850" s="12"/>
    </row>
    <row r="851" spans="1:11" x14ac:dyDescent="0.25">
      <c r="A851" s="227"/>
      <c r="B851" s="228"/>
      <c r="C851" s="156" t="s">
        <v>39</v>
      </c>
      <c r="D851" s="157"/>
      <c r="E851" s="157"/>
      <c r="F851" s="157"/>
      <c r="G851" s="158"/>
      <c r="H851" s="244"/>
      <c r="I851" s="46">
        <f t="shared" ref="I851:J853" si="65">+I826+I834+I843</f>
        <v>19970000</v>
      </c>
      <c r="J851" s="46">
        <f t="shared" si="65"/>
        <v>19970000</v>
      </c>
      <c r="K851" s="12"/>
    </row>
    <row r="852" spans="1:11" x14ac:dyDescent="0.25">
      <c r="A852" s="227"/>
      <c r="B852" s="228"/>
      <c r="C852" s="161" t="s">
        <v>40</v>
      </c>
      <c r="D852" s="162"/>
      <c r="E852" s="162"/>
      <c r="F852" s="162"/>
      <c r="G852" s="163"/>
      <c r="H852" s="244"/>
      <c r="I852" s="46">
        <f t="shared" si="65"/>
        <v>801000</v>
      </c>
      <c r="J852" s="46">
        <f t="shared" si="65"/>
        <v>801000</v>
      </c>
      <c r="K852" s="12"/>
    </row>
    <row r="853" spans="1:11" x14ac:dyDescent="0.25">
      <c r="A853" s="227"/>
      <c r="B853" s="228"/>
      <c r="C853" s="161" t="s">
        <v>78</v>
      </c>
      <c r="D853" s="162"/>
      <c r="E853" s="162"/>
      <c r="F853" s="162"/>
      <c r="G853" s="163"/>
      <c r="H853" s="244"/>
      <c r="I853" s="46">
        <f t="shared" si="65"/>
        <v>0</v>
      </c>
      <c r="J853" s="46">
        <f t="shared" si="65"/>
        <v>0</v>
      </c>
      <c r="K853" s="12"/>
    </row>
    <row r="854" spans="1:11" x14ac:dyDescent="0.25">
      <c r="A854" s="173" t="s">
        <v>13</v>
      </c>
      <c r="B854" s="173"/>
      <c r="C854" s="173"/>
      <c r="D854" s="173"/>
      <c r="E854" s="173"/>
      <c r="F854" s="173"/>
      <c r="G854" s="173"/>
      <c r="H854" s="5"/>
      <c r="I854" s="29"/>
      <c r="J854" s="29"/>
      <c r="K854" s="6"/>
    </row>
    <row r="855" spans="1:11" x14ac:dyDescent="0.25">
      <c r="A855" s="13"/>
      <c r="B855" s="13"/>
      <c r="C855" s="231" t="s">
        <v>52</v>
      </c>
      <c r="D855" s="232"/>
      <c r="E855" s="232"/>
      <c r="F855" s="232"/>
      <c r="G855" s="233"/>
      <c r="H855" s="14">
        <f>SUM(H856:H862)</f>
        <v>0</v>
      </c>
      <c r="I855" s="27">
        <f>SUM(I856:I862)</f>
        <v>0</v>
      </c>
      <c r="J855" s="27">
        <f>SUM(J856:J862)</f>
        <v>0</v>
      </c>
      <c r="K855" s="14"/>
    </row>
    <row r="856" spans="1:11" x14ac:dyDescent="0.25">
      <c r="A856" s="225"/>
      <c r="B856" s="226"/>
      <c r="C856" s="216" t="s">
        <v>89</v>
      </c>
      <c r="D856" s="217"/>
      <c r="E856" s="217"/>
      <c r="F856" s="217"/>
      <c r="G856" s="218"/>
      <c r="H856" s="159">
        <v>0</v>
      </c>
      <c r="I856" s="28">
        <v>0</v>
      </c>
      <c r="J856" s="28">
        <f>I856</f>
        <v>0</v>
      </c>
      <c r="K856" s="12"/>
    </row>
    <row r="857" spans="1:11" x14ac:dyDescent="0.25">
      <c r="A857" s="227"/>
      <c r="B857" s="228"/>
      <c r="C857" s="156" t="s">
        <v>41</v>
      </c>
      <c r="D857" s="157"/>
      <c r="E857" s="157"/>
      <c r="F857" s="157"/>
      <c r="G857" s="158"/>
      <c r="H857" s="160"/>
      <c r="I857" s="28">
        <v>0</v>
      </c>
      <c r="J857" s="28">
        <f t="shared" ref="J857:J862" si="66">I857</f>
        <v>0</v>
      </c>
      <c r="K857" s="12"/>
    </row>
    <row r="858" spans="1:11" x14ac:dyDescent="0.25">
      <c r="A858" s="227"/>
      <c r="B858" s="228"/>
      <c r="C858" s="156" t="s">
        <v>251</v>
      </c>
      <c r="D858" s="157"/>
      <c r="E858" s="157"/>
      <c r="F858" s="157"/>
      <c r="G858" s="158"/>
      <c r="H858" s="160"/>
      <c r="I858" s="28">
        <v>0</v>
      </c>
      <c r="J858" s="28">
        <f t="shared" si="66"/>
        <v>0</v>
      </c>
      <c r="K858" s="12"/>
    </row>
    <row r="859" spans="1:11" x14ac:dyDescent="0.25">
      <c r="A859" s="227"/>
      <c r="B859" s="228"/>
      <c r="C859" s="156" t="s">
        <v>42</v>
      </c>
      <c r="D859" s="157"/>
      <c r="E859" s="157"/>
      <c r="F859" s="157"/>
      <c r="G859" s="158"/>
      <c r="H859" s="160"/>
      <c r="I859" s="28">
        <v>0</v>
      </c>
      <c r="J859" s="28">
        <f t="shared" si="66"/>
        <v>0</v>
      </c>
      <c r="K859" s="12"/>
    </row>
    <row r="860" spans="1:11" x14ac:dyDescent="0.25">
      <c r="A860" s="227"/>
      <c r="B860" s="228"/>
      <c r="C860" s="156" t="s">
        <v>43</v>
      </c>
      <c r="D860" s="157"/>
      <c r="E860" s="157"/>
      <c r="F860" s="157"/>
      <c r="G860" s="158"/>
      <c r="H860" s="160"/>
      <c r="I860" s="28">
        <v>0</v>
      </c>
      <c r="J860" s="28">
        <f t="shared" si="66"/>
        <v>0</v>
      </c>
      <c r="K860" s="12"/>
    </row>
    <row r="861" spans="1:11" x14ac:dyDescent="0.25">
      <c r="A861" s="227"/>
      <c r="B861" s="228"/>
      <c r="C861" s="161" t="s">
        <v>44</v>
      </c>
      <c r="D861" s="162"/>
      <c r="E861" s="162"/>
      <c r="F861" s="162"/>
      <c r="G861" s="163"/>
      <c r="H861" s="160"/>
      <c r="I861" s="28">
        <v>0</v>
      </c>
      <c r="J861" s="28">
        <f t="shared" si="66"/>
        <v>0</v>
      </c>
      <c r="K861" s="12"/>
    </row>
    <row r="862" spans="1:11" x14ac:dyDescent="0.25">
      <c r="A862" s="238"/>
      <c r="B862" s="245"/>
      <c r="C862" s="161" t="s">
        <v>79</v>
      </c>
      <c r="D862" s="162"/>
      <c r="E862" s="162"/>
      <c r="F862" s="162"/>
      <c r="G862" s="163"/>
      <c r="H862" s="286"/>
      <c r="I862" s="28">
        <v>0</v>
      </c>
      <c r="J862" s="28">
        <f t="shared" si="66"/>
        <v>0</v>
      </c>
      <c r="K862" s="12"/>
    </row>
    <row r="863" spans="1:11" x14ac:dyDescent="0.25">
      <c r="A863" s="198" t="s">
        <v>9</v>
      </c>
      <c r="B863" s="268"/>
      <c r="C863" s="268"/>
      <c r="D863" s="268"/>
      <c r="E863" s="268"/>
      <c r="F863" s="268"/>
      <c r="G863" s="268"/>
      <c r="H863" s="7"/>
      <c r="I863" s="34"/>
      <c r="J863" s="34"/>
      <c r="K863" s="8"/>
    </row>
    <row r="864" spans="1:11" ht="34.5" customHeight="1" x14ac:dyDescent="0.25">
      <c r="A864" s="60">
        <v>1</v>
      </c>
      <c r="B864" s="224" t="s">
        <v>238</v>
      </c>
      <c r="C864" s="224"/>
      <c r="D864" s="224"/>
      <c r="E864" s="224"/>
      <c r="F864" s="224"/>
      <c r="G864" s="10" t="s">
        <v>7</v>
      </c>
      <c r="H864" s="25">
        <f>SUM(H865:H871)</f>
        <v>0</v>
      </c>
      <c r="I864" s="25">
        <f>SUM(I865:I871)</f>
        <v>93000</v>
      </c>
      <c r="J864" s="25">
        <f>SUM(J865:J871)</f>
        <v>93000</v>
      </c>
      <c r="K864" s="11"/>
    </row>
    <row r="865" spans="1:11" x14ac:dyDescent="0.25">
      <c r="A865" s="4"/>
      <c r="B865" s="61">
        <v>3</v>
      </c>
      <c r="C865" s="62" t="s">
        <v>16</v>
      </c>
      <c r="D865" s="153"/>
      <c r="E865" s="153"/>
      <c r="F865" s="153"/>
      <c r="G865" s="153"/>
      <c r="H865" s="155"/>
      <c r="I865" s="63"/>
      <c r="J865" s="63"/>
      <c r="K865" s="68"/>
    </row>
    <row r="866" spans="1:11" x14ac:dyDescent="0.25">
      <c r="A866" s="4"/>
      <c r="B866" s="61">
        <v>4</v>
      </c>
      <c r="C866" s="62" t="s">
        <v>17</v>
      </c>
      <c r="D866" s="153"/>
      <c r="E866" s="153"/>
      <c r="F866" s="153"/>
      <c r="G866" s="153"/>
      <c r="H866" s="155"/>
      <c r="I866" s="63"/>
      <c r="J866" s="63"/>
      <c r="K866" s="68"/>
    </row>
    <row r="867" spans="1:11" x14ac:dyDescent="0.25">
      <c r="A867" s="4"/>
      <c r="B867" s="61">
        <v>6</v>
      </c>
      <c r="C867" s="62" t="s">
        <v>246</v>
      </c>
      <c r="D867" s="153"/>
      <c r="E867" s="153"/>
      <c r="F867" s="153"/>
      <c r="G867" s="153"/>
      <c r="H867" s="155"/>
      <c r="I867" s="63"/>
      <c r="J867" s="63"/>
      <c r="K867" s="68"/>
    </row>
    <row r="868" spans="1:11" x14ac:dyDescent="0.25">
      <c r="A868" s="4"/>
      <c r="B868" s="61">
        <v>6</v>
      </c>
      <c r="C868" s="62" t="s">
        <v>18</v>
      </c>
      <c r="D868" s="153"/>
      <c r="E868" s="153"/>
      <c r="F868" s="153"/>
      <c r="G868" s="153"/>
      <c r="H868" s="154">
        <v>0</v>
      </c>
      <c r="I868" s="63"/>
      <c r="J868" s="63"/>
      <c r="K868" s="68"/>
    </row>
    <row r="869" spans="1:11" x14ac:dyDescent="0.25">
      <c r="A869" s="4"/>
      <c r="B869" s="61">
        <v>2</v>
      </c>
      <c r="C869" s="62" t="s">
        <v>21</v>
      </c>
      <c r="D869" s="153"/>
      <c r="E869" s="153"/>
      <c r="F869" s="153"/>
      <c r="G869" s="153"/>
      <c r="H869" s="154"/>
      <c r="I869" s="63">
        <v>93000</v>
      </c>
      <c r="J869" s="63">
        <f>I869</f>
        <v>93000</v>
      </c>
      <c r="K869" s="68" t="s">
        <v>135</v>
      </c>
    </row>
    <row r="870" spans="1:11" x14ac:dyDescent="0.25">
      <c r="A870" s="4"/>
      <c r="B870" s="61">
        <v>5</v>
      </c>
      <c r="C870" s="62" t="s">
        <v>19</v>
      </c>
      <c r="D870" s="61"/>
      <c r="E870" s="61"/>
      <c r="F870" s="61"/>
      <c r="G870" s="61">
        <f>E870*F870</f>
        <v>0</v>
      </c>
      <c r="H870" s="154"/>
      <c r="I870" s="63">
        <f>G870</f>
        <v>0</v>
      </c>
      <c r="J870" s="63"/>
      <c r="K870" s="68"/>
    </row>
    <row r="871" spans="1:11" ht="15.75" thickBot="1" x14ac:dyDescent="0.3">
      <c r="A871" s="4"/>
      <c r="B871" s="64">
        <v>10</v>
      </c>
      <c r="C871" s="62" t="s">
        <v>20</v>
      </c>
      <c r="D871" s="61"/>
      <c r="E871" s="61"/>
      <c r="F871" s="61"/>
      <c r="G871" s="61">
        <f>E871*F871</f>
        <v>0</v>
      </c>
      <c r="H871" s="100"/>
      <c r="I871" s="63">
        <f>G871</f>
        <v>0</v>
      </c>
      <c r="J871" s="63"/>
      <c r="K871" s="68"/>
    </row>
    <row r="872" spans="1:11" ht="42" customHeight="1" x14ac:dyDescent="0.25">
      <c r="A872" s="60">
        <v>2</v>
      </c>
      <c r="B872" s="224" t="s">
        <v>259</v>
      </c>
      <c r="C872" s="224"/>
      <c r="D872" s="224"/>
      <c r="E872" s="224"/>
      <c r="F872" s="224"/>
      <c r="G872" s="10" t="s">
        <v>7</v>
      </c>
      <c r="H872" s="25">
        <f>SUM(H873:H879)</f>
        <v>0</v>
      </c>
      <c r="I872" s="25">
        <f>SUM(I873:I879)</f>
        <v>0</v>
      </c>
      <c r="J872" s="25">
        <f>SUM(J873:J879)</f>
        <v>0</v>
      </c>
      <c r="K872" s="11"/>
    </row>
    <row r="873" spans="1:11" x14ac:dyDescent="0.25">
      <c r="A873" s="4"/>
      <c r="B873" s="61">
        <v>3</v>
      </c>
      <c r="C873" s="62" t="s">
        <v>16</v>
      </c>
      <c r="D873" s="153"/>
      <c r="E873" s="153"/>
      <c r="F873" s="153"/>
      <c r="G873" s="153"/>
      <c r="H873" s="155"/>
      <c r="I873" s="63"/>
      <c r="J873" s="63"/>
      <c r="K873" s="68"/>
    </row>
    <row r="874" spans="1:11" x14ac:dyDescent="0.25">
      <c r="A874" s="4"/>
      <c r="B874" s="61">
        <v>4</v>
      </c>
      <c r="C874" s="62" t="s">
        <v>17</v>
      </c>
      <c r="D874" s="153"/>
      <c r="E874" s="153"/>
      <c r="F874" s="153"/>
      <c r="G874" s="153"/>
      <c r="H874" s="155"/>
      <c r="I874" s="63"/>
      <c r="J874" s="63"/>
      <c r="K874" s="68"/>
    </row>
    <row r="875" spans="1:11" x14ac:dyDescent="0.25">
      <c r="A875" s="4"/>
      <c r="B875" s="61">
        <v>6</v>
      </c>
      <c r="C875" s="62" t="s">
        <v>246</v>
      </c>
      <c r="D875" s="153"/>
      <c r="E875" s="153"/>
      <c r="F875" s="153"/>
      <c r="G875" s="153"/>
      <c r="H875" s="155"/>
      <c r="I875" s="63"/>
      <c r="J875" s="63"/>
      <c r="K875" s="68"/>
    </row>
    <row r="876" spans="1:11" x14ac:dyDescent="0.25">
      <c r="A876" s="4"/>
      <c r="B876" s="61">
        <v>6</v>
      </c>
      <c r="C876" s="62" t="s">
        <v>18</v>
      </c>
      <c r="D876" s="153"/>
      <c r="E876" s="153"/>
      <c r="F876" s="153"/>
      <c r="G876" s="153"/>
      <c r="H876" s="154">
        <v>0</v>
      </c>
      <c r="I876" s="63">
        <v>0</v>
      </c>
      <c r="J876" s="63">
        <f>I876</f>
        <v>0</v>
      </c>
      <c r="K876" s="68" t="s">
        <v>171</v>
      </c>
    </row>
    <row r="877" spans="1:11" x14ac:dyDescent="0.25">
      <c r="A877" s="4"/>
      <c r="B877" s="61">
        <v>2</v>
      </c>
      <c r="C877" s="62" t="s">
        <v>21</v>
      </c>
      <c r="D877" s="153"/>
      <c r="E877" s="153"/>
      <c r="F877" s="153"/>
      <c r="G877" s="153"/>
      <c r="H877" s="154"/>
      <c r="I877" s="63"/>
      <c r="J877" s="63">
        <f>I877</f>
        <v>0</v>
      </c>
      <c r="K877" s="68"/>
    </row>
    <row r="878" spans="1:11" x14ac:dyDescent="0.25">
      <c r="A878" s="4"/>
      <c r="B878" s="61">
        <v>5</v>
      </c>
      <c r="C878" s="62" t="s">
        <v>19</v>
      </c>
      <c r="D878" s="61"/>
      <c r="E878" s="61"/>
      <c r="F878" s="61"/>
      <c r="G878" s="61">
        <f>E878*F878</f>
        <v>0</v>
      </c>
      <c r="H878" s="154"/>
      <c r="I878" s="63">
        <f>G878</f>
        <v>0</v>
      </c>
      <c r="J878" s="63"/>
      <c r="K878" s="68"/>
    </row>
    <row r="879" spans="1:11" x14ac:dyDescent="0.25">
      <c r="A879" s="4"/>
      <c r="B879" s="64">
        <v>10</v>
      </c>
      <c r="C879" s="62" t="s">
        <v>20</v>
      </c>
      <c r="D879" s="61"/>
      <c r="E879" s="61"/>
      <c r="F879" s="61"/>
      <c r="G879" s="61">
        <f>E879*F879</f>
        <v>0</v>
      </c>
      <c r="H879" s="100"/>
      <c r="I879" s="63">
        <f>G879</f>
        <v>0</v>
      </c>
      <c r="J879" s="63"/>
      <c r="K879" s="68"/>
    </row>
    <row r="880" spans="1:11" x14ac:dyDescent="0.25">
      <c r="A880" s="13"/>
      <c r="B880" s="92"/>
      <c r="C880" s="221" t="s">
        <v>46</v>
      </c>
      <c r="D880" s="222"/>
      <c r="E880" s="222"/>
      <c r="F880" s="222"/>
      <c r="G880" s="223"/>
      <c r="H880" s="94">
        <f>SUM(H881:H887)</f>
        <v>0</v>
      </c>
      <c r="I880" s="93">
        <f>SUM(I881:I887)</f>
        <v>93000</v>
      </c>
      <c r="J880" s="93">
        <f>SUM(J881:J887)</f>
        <v>93000</v>
      </c>
      <c r="K880" s="94"/>
    </row>
    <row r="881" spans="1:11" x14ac:dyDescent="0.25">
      <c r="A881" s="225"/>
      <c r="B881" s="226"/>
      <c r="C881" s="216" t="s">
        <v>90</v>
      </c>
      <c r="D881" s="217"/>
      <c r="E881" s="217"/>
      <c r="F881" s="217"/>
      <c r="G881" s="218"/>
      <c r="H881" s="243">
        <f>H865</f>
        <v>0</v>
      </c>
      <c r="I881" s="28">
        <f>I865+I873</f>
        <v>0</v>
      </c>
      <c r="J881" s="28">
        <f>J865+J873</f>
        <v>0</v>
      </c>
      <c r="K881" s="12"/>
    </row>
    <row r="882" spans="1:11" x14ac:dyDescent="0.25">
      <c r="A882" s="227"/>
      <c r="B882" s="228"/>
      <c r="C882" s="156" t="s">
        <v>0</v>
      </c>
      <c r="D882" s="157"/>
      <c r="E882" s="157"/>
      <c r="F882" s="157"/>
      <c r="G882" s="158"/>
      <c r="H882" s="244"/>
      <c r="I882" s="28">
        <f t="shared" ref="I882:J886" si="67">I866+I874</f>
        <v>0</v>
      </c>
      <c r="J882" s="28">
        <f t="shared" si="67"/>
        <v>0</v>
      </c>
      <c r="K882" s="12"/>
    </row>
    <row r="883" spans="1:11" x14ac:dyDescent="0.25">
      <c r="A883" s="227"/>
      <c r="B883" s="228"/>
      <c r="C883" s="156" t="s">
        <v>252</v>
      </c>
      <c r="D883" s="157"/>
      <c r="E883" s="157"/>
      <c r="F883" s="157"/>
      <c r="G883" s="158"/>
      <c r="H883" s="244"/>
      <c r="I883" s="28">
        <f t="shared" si="67"/>
        <v>0</v>
      </c>
      <c r="J883" s="28">
        <f t="shared" si="67"/>
        <v>0</v>
      </c>
      <c r="K883" s="12"/>
    </row>
    <row r="884" spans="1:11" x14ac:dyDescent="0.25">
      <c r="A884" s="227"/>
      <c r="B884" s="228"/>
      <c r="C884" s="156" t="s">
        <v>1</v>
      </c>
      <c r="D884" s="157"/>
      <c r="E884" s="157"/>
      <c r="F884" s="157"/>
      <c r="G884" s="158"/>
      <c r="H884" s="244"/>
      <c r="I884" s="28">
        <f t="shared" si="67"/>
        <v>0</v>
      </c>
      <c r="J884" s="28">
        <f t="shared" si="67"/>
        <v>0</v>
      </c>
      <c r="K884" s="12"/>
    </row>
    <row r="885" spans="1:11" x14ac:dyDescent="0.25">
      <c r="A885" s="227"/>
      <c r="B885" s="228"/>
      <c r="C885" s="156" t="s">
        <v>45</v>
      </c>
      <c r="D885" s="157"/>
      <c r="E885" s="157"/>
      <c r="F885" s="157"/>
      <c r="G885" s="158"/>
      <c r="H885" s="244"/>
      <c r="I885" s="28">
        <f t="shared" si="67"/>
        <v>93000</v>
      </c>
      <c r="J885" s="28">
        <f t="shared" si="67"/>
        <v>93000</v>
      </c>
      <c r="K885" s="12"/>
    </row>
    <row r="886" spans="1:11" x14ac:dyDescent="0.25">
      <c r="A886" s="227"/>
      <c r="B886" s="228"/>
      <c r="C886" s="161" t="s">
        <v>2</v>
      </c>
      <c r="D886" s="162"/>
      <c r="E886" s="162"/>
      <c r="F886" s="162"/>
      <c r="G886" s="163"/>
      <c r="H886" s="244"/>
      <c r="I886" s="28">
        <f t="shared" si="67"/>
        <v>0</v>
      </c>
      <c r="J886" s="28">
        <f t="shared" si="67"/>
        <v>0</v>
      </c>
      <c r="K886" s="12"/>
    </row>
    <row r="887" spans="1:11" x14ac:dyDescent="0.25">
      <c r="A887" s="227"/>
      <c r="B887" s="228"/>
      <c r="C887" s="161" t="s">
        <v>80</v>
      </c>
      <c r="D887" s="162"/>
      <c r="E887" s="162"/>
      <c r="F887" s="162"/>
      <c r="G887" s="163"/>
      <c r="H887" s="244"/>
      <c r="I887" s="28">
        <f>I871</f>
        <v>0</v>
      </c>
      <c r="J887" s="28">
        <f t="shared" ref="J887" si="68">I887</f>
        <v>0</v>
      </c>
      <c r="K887" s="12"/>
    </row>
    <row r="888" spans="1:11" x14ac:dyDescent="0.25">
      <c r="A888" s="173" t="s">
        <v>14</v>
      </c>
      <c r="B888" s="173"/>
      <c r="C888" s="173"/>
      <c r="D888" s="173"/>
      <c r="E888" s="173"/>
      <c r="F888" s="173"/>
      <c r="G888" s="173"/>
      <c r="H888" s="5"/>
      <c r="I888" s="29"/>
      <c r="J888" s="29"/>
      <c r="K888" s="6"/>
    </row>
    <row r="889" spans="1:11" x14ac:dyDescent="0.25">
      <c r="A889" s="13"/>
      <c r="B889" s="13"/>
      <c r="C889" s="231" t="s">
        <v>53</v>
      </c>
      <c r="D889" s="232"/>
      <c r="E889" s="232"/>
      <c r="F889" s="232"/>
      <c r="G889" s="233"/>
      <c r="H889" s="14">
        <f>SUM(H890:H896)</f>
        <v>0</v>
      </c>
      <c r="I889" s="14">
        <f>SUM(I890:I896)</f>
        <v>0</v>
      </c>
      <c r="J889" s="14">
        <f>SUM(J890:J896)</f>
        <v>0</v>
      </c>
      <c r="K889" s="14"/>
    </row>
    <row r="890" spans="1:11" x14ac:dyDescent="0.25">
      <c r="A890" s="225"/>
      <c r="B890" s="226"/>
      <c r="C890" s="216" t="s">
        <v>91</v>
      </c>
      <c r="D890" s="217"/>
      <c r="E890" s="217"/>
      <c r="F890" s="217"/>
      <c r="G890" s="218"/>
      <c r="H890" s="159">
        <v>0</v>
      </c>
      <c r="I890" s="12">
        <v>0</v>
      </c>
      <c r="J890" s="12">
        <f>I890</f>
        <v>0</v>
      </c>
      <c r="K890" s="12"/>
    </row>
    <row r="891" spans="1:11" x14ac:dyDescent="0.25">
      <c r="A891" s="227"/>
      <c r="B891" s="228"/>
      <c r="C891" s="156" t="s">
        <v>54</v>
      </c>
      <c r="D891" s="157"/>
      <c r="E891" s="157"/>
      <c r="F891" s="157"/>
      <c r="G891" s="158"/>
      <c r="H891" s="160"/>
      <c r="I891" s="12">
        <v>0</v>
      </c>
      <c r="J891" s="12">
        <f t="shared" ref="J891:J896" si="69">I891</f>
        <v>0</v>
      </c>
      <c r="K891" s="12"/>
    </row>
    <row r="892" spans="1:11" x14ac:dyDescent="0.25">
      <c r="A892" s="227"/>
      <c r="B892" s="228"/>
      <c r="C892" s="156" t="s">
        <v>254</v>
      </c>
      <c r="D892" s="157"/>
      <c r="E892" s="157"/>
      <c r="F892" s="157"/>
      <c r="G892" s="158"/>
      <c r="H892" s="160"/>
      <c r="I892" s="12">
        <v>0</v>
      </c>
      <c r="J892" s="12">
        <f t="shared" si="69"/>
        <v>0</v>
      </c>
      <c r="K892" s="12"/>
    </row>
    <row r="893" spans="1:11" x14ac:dyDescent="0.25">
      <c r="A893" s="227"/>
      <c r="B893" s="228"/>
      <c r="C893" s="156" t="s">
        <v>55</v>
      </c>
      <c r="D893" s="157"/>
      <c r="E893" s="157"/>
      <c r="F893" s="157"/>
      <c r="G893" s="158"/>
      <c r="H893" s="160"/>
      <c r="I893" s="12">
        <v>0</v>
      </c>
      <c r="J893" s="12">
        <f t="shared" si="69"/>
        <v>0</v>
      </c>
      <c r="K893" s="12"/>
    </row>
    <row r="894" spans="1:11" x14ac:dyDescent="0.25">
      <c r="A894" s="227"/>
      <c r="B894" s="228"/>
      <c r="C894" s="156" t="s">
        <v>56</v>
      </c>
      <c r="D894" s="157"/>
      <c r="E894" s="157"/>
      <c r="F894" s="157"/>
      <c r="G894" s="158"/>
      <c r="H894" s="160"/>
      <c r="I894" s="12">
        <v>0</v>
      </c>
      <c r="J894" s="12">
        <f t="shared" si="69"/>
        <v>0</v>
      </c>
      <c r="K894" s="12"/>
    </row>
    <row r="895" spans="1:11" x14ac:dyDescent="0.25">
      <c r="A895" s="227"/>
      <c r="B895" s="228"/>
      <c r="C895" s="161" t="s">
        <v>57</v>
      </c>
      <c r="D895" s="162"/>
      <c r="E895" s="162"/>
      <c r="F895" s="162"/>
      <c r="G895" s="163"/>
      <c r="H895" s="160"/>
      <c r="I895" s="12">
        <v>0</v>
      </c>
      <c r="J895" s="12">
        <f t="shared" si="69"/>
        <v>0</v>
      </c>
      <c r="K895" s="12"/>
    </row>
    <row r="896" spans="1:11" x14ac:dyDescent="0.25">
      <c r="A896" s="227"/>
      <c r="B896" s="228"/>
      <c r="C896" s="161" t="s">
        <v>81</v>
      </c>
      <c r="D896" s="162"/>
      <c r="E896" s="162"/>
      <c r="F896" s="162"/>
      <c r="G896" s="163"/>
      <c r="H896" s="160"/>
      <c r="I896" s="12">
        <v>0</v>
      </c>
      <c r="J896" s="12">
        <f t="shared" si="69"/>
        <v>0</v>
      </c>
      <c r="K896" s="12"/>
    </row>
    <row r="897" spans="1:11" ht="15.75" thickBot="1" x14ac:dyDescent="0.3">
      <c r="A897" s="173" t="s">
        <v>15</v>
      </c>
      <c r="B897" s="173"/>
      <c r="C897" s="173"/>
      <c r="D897" s="173"/>
      <c r="E897" s="173"/>
      <c r="F897" s="173"/>
      <c r="G897" s="173"/>
      <c r="H897" s="5"/>
      <c r="I897" s="6"/>
      <c r="J897" s="6"/>
      <c r="K897" s="6"/>
    </row>
    <row r="898" spans="1:11" x14ac:dyDescent="0.25">
      <c r="A898" s="60">
        <v>1</v>
      </c>
      <c r="B898" s="200" t="s">
        <v>173</v>
      </c>
      <c r="C898" s="200"/>
      <c r="D898" s="200"/>
      <c r="E898" s="200"/>
      <c r="F898" s="200"/>
      <c r="G898" s="10" t="s">
        <v>7</v>
      </c>
      <c r="H898" s="140">
        <f>H899</f>
        <v>74682050</v>
      </c>
      <c r="I898" s="25">
        <f>SUM(I899:I906)</f>
        <v>330000</v>
      </c>
      <c r="J898" s="25">
        <f>SUM(J899:J906)</f>
        <v>330000</v>
      </c>
      <c r="K898" s="11"/>
    </row>
    <row r="899" spans="1:11" x14ac:dyDescent="0.25">
      <c r="A899" s="4"/>
      <c r="B899" s="61">
        <v>3</v>
      </c>
      <c r="C899" s="62" t="s">
        <v>16</v>
      </c>
      <c r="D899" s="153"/>
      <c r="E899" s="153"/>
      <c r="F899" s="153"/>
      <c r="G899" s="153"/>
      <c r="H899" s="260">
        <v>74682050</v>
      </c>
      <c r="I899" s="63"/>
      <c r="J899" s="63"/>
      <c r="K899" s="68"/>
    </row>
    <row r="900" spans="1:11" x14ac:dyDescent="0.25">
      <c r="A900" s="4"/>
      <c r="B900" s="61">
        <v>4</v>
      </c>
      <c r="C900" s="62" t="s">
        <v>17</v>
      </c>
      <c r="D900" s="153"/>
      <c r="E900" s="153"/>
      <c r="F900" s="153"/>
      <c r="G900" s="153"/>
      <c r="H900" s="260"/>
      <c r="I900" s="63">
        <v>320000</v>
      </c>
      <c r="J900" s="63">
        <f>I900</f>
        <v>320000</v>
      </c>
      <c r="K900" s="68" t="s">
        <v>135</v>
      </c>
    </row>
    <row r="901" spans="1:11" x14ac:dyDescent="0.25">
      <c r="A901" s="4"/>
      <c r="B901" s="61">
        <v>6</v>
      </c>
      <c r="C901" s="62" t="s">
        <v>246</v>
      </c>
      <c r="D901" s="153"/>
      <c r="E901" s="153"/>
      <c r="F901" s="153"/>
      <c r="G901" s="153"/>
      <c r="H901" s="260"/>
      <c r="I901" s="63">
        <v>1000</v>
      </c>
      <c r="J901" s="63">
        <f t="shared" ref="J901:J904" si="70">I901</f>
        <v>1000</v>
      </c>
      <c r="K901" s="174" t="s">
        <v>198</v>
      </c>
    </row>
    <row r="902" spans="1:11" x14ac:dyDescent="0.25">
      <c r="A902" s="4"/>
      <c r="B902" s="61">
        <v>6</v>
      </c>
      <c r="C902" s="62" t="s">
        <v>250</v>
      </c>
      <c r="D902" s="131"/>
      <c r="E902" s="131"/>
      <c r="F902" s="131"/>
      <c r="G902" s="131"/>
      <c r="H902" s="260"/>
      <c r="I902" s="63">
        <v>7000</v>
      </c>
      <c r="J902" s="63">
        <f t="shared" si="70"/>
        <v>7000</v>
      </c>
      <c r="K902" s="175"/>
    </row>
    <row r="903" spans="1:11" x14ac:dyDescent="0.25">
      <c r="A903" s="4"/>
      <c r="B903" s="61">
        <v>6</v>
      </c>
      <c r="C903" s="62" t="s">
        <v>174</v>
      </c>
      <c r="D903" s="153"/>
      <c r="E903" s="153"/>
      <c r="F903" s="153"/>
      <c r="G903" s="153"/>
      <c r="H903" s="260"/>
      <c r="I903" s="63">
        <v>1000</v>
      </c>
      <c r="J903" s="63">
        <f t="shared" si="70"/>
        <v>1000</v>
      </c>
      <c r="K903" s="175"/>
    </row>
    <row r="904" spans="1:11" x14ac:dyDescent="0.25">
      <c r="A904" s="4"/>
      <c r="B904" s="61">
        <v>2</v>
      </c>
      <c r="C904" s="62" t="s">
        <v>21</v>
      </c>
      <c r="D904" s="153"/>
      <c r="E904" s="153"/>
      <c r="F904" s="153"/>
      <c r="G904" s="153"/>
      <c r="H904" s="260">
        <v>46927515</v>
      </c>
      <c r="I904" s="63">
        <v>1000</v>
      </c>
      <c r="J904" s="63">
        <f t="shared" si="70"/>
        <v>1000</v>
      </c>
      <c r="K904" s="176"/>
    </row>
    <row r="905" spans="1:11" x14ac:dyDescent="0.25">
      <c r="A905" s="4"/>
      <c r="B905" s="61">
        <v>5</v>
      </c>
      <c r="C905" s="62" t="s">
        <v>19</v>
      </c>
      <c r="D905" s="61" t="s">
        <v>105</v>
      </c>
      <c r="E905" s="61"/>
      <c r="F905" s="61"/>
      <c r="G905" s="61">
        <f>E905*F905</f>
        <v>0</v>
      </c>
      <c r="H905" s="260"/>
      <c r="I905" s="63"/>
      <c r="J905" s="63">
        <f>I905</f>
        <v>0</v>
      </c>
      <c r="K905" s="68"/>
    </row>
    <row r="906" spans="1:11" ht="15.75" thickBot="1" x14ac:dyDescent="0.3">
      <c r="A906" s="4"/>
      <c r="B906" s="64">
        <v>10</v>
      </c>
      <c r="C906" s="62" t="s">
        <v>20</v>
      </c>
      <c r="D906" s="61"/>
      <c r="E906" s="61"/>
      <c r="F906" s="61"/>
      <c r="G906" s="61">
        <f>E906*F906</f>
        <v>0</v>
      </c>
      <c r="H906" s="260"/>
      <c r="I906" s="63">
        <f>G906</f>
        <v>0</v>
      </c>
      <c r="J906" s="63"/>
      <c r="K906" s="68"/>
    </row>
    <row r="907" spans="1:11" x14ac:dyDescent="0.25">
      <c r="A907" s="60">
        <v>2</v>
      </c>
      <c r="B907" s="200" t="s">
        <v>194</v>
      </c>
      <c r="C907" s="200"/>
      <c r="D907" s="200"/>
      <c r="E907" s="200"/>
      <c r="F907" s="200"/>
      <c r="G907" s="10" t="s">
        <v>7</v>
      </c>
      <c r="H907" s="141">
        <f>H908</f>
        <v>109523630</v>
      </c>
      <c r="I907" s="25">
        <f>SUM(I908:I914)</f>
        <v>6000</v>
      </c>
      <c r="J907" s="25">
        <f>SUM(J908:J914)</f>
        <v>6000</v>
      </c>
      <c r="K907" s="11"/>
    </row>
    <row r="908" spans="1:11" x14ac:dyDescent="0.25">
      <c r="A908" s="4"/>
      <c r="B908" s="61">
        <v>3</v>
      </c>
      <c r="C908" s="62" t="s">
        <v>16</v>
      </c>
      <c r="D908" s="153"/>
      <c r="E908" s="153"/>
      <c r="F908" s="153"/>
      <c r="G908" s="153"/>
      <c r="H908" s="260">
        <v>109523630</v>
      </c>
      <c r="I908" s="63"/>
      <c r="J908" s="63"/>
      <c r="K908" s="68"/>
    </row>
    <row r="909" spans="1:11" x14ac:dyDescent="0.25">
      <c r="A909" s="4"/>
      <c r="B909" s="61">
        <v>4</v>
      </c>
      <c r="C909" s="62" t="s">
        <v>17</v>
      </c>
      <c r="D909" s="153"/>
      <c r="E909" s="153"/>
      <c r="F909" s="153"/>
      <c r="G909" s="153"/>
      <c r="H909" s="260"/>
      <c r="I909" s="63">
        <v>1000</v>
      </c>
      <c r="J909" s="63">
        <f>I909</f>
        <v>1000</v>
      </c>
      <c r="K909" s="174" t="s">
        <v>171</v>
      </c>
    </row>
    <row r="910" spans="1:11" x14ac:dyDescent="0.25">
      <c r="A910" s="4"/>
      <c r="B910" s="61">
        <v>6</v>
      </c>
      <c r="C910" s="62" t="s">
        <v>246</v>
      </c>
      <c r="D910" s="153"/>
      <c r="E910" s="153"/>
      <c r="F910" s="153"/>
      <c r="G910" s="153"/>
      <c r="H910" s="260"/>
      <c r="I910" s="63">
        <v>1000</v>
      </c>
      <c r="J910" s="63">
        <f t="shared" ref="J910:J912" si="71">I910</f>
        <v>1000</v>
      </c>
      <c r="K910" s="175"/>
    </row>
    <row r="911" spans="1:11" x14ac:dyDescent="0.25">
      <c r="A911" s="4"/>
      <c r="B911" s="61">
        <v>6</v>
      </c>
      <c r="C911" s="62" t="s">
        <v>174</v>
      </c>
      <c r="D911" s="153"/>
      <c r="E911" s="153"/>
      <c r="F911" s="153"/>
      <c r="G911" s="153"/>
      <c r="H911" s="260"/>
      <c r="I911" s="63">
        <v>2000</v>
      </c>
      <c r="J911" s="63">
        <f t="shared" si="71"/>
        <v>2000</v>
      </c>
      <c r="K911" s="175"/>
    </row>
    <row r="912" spans="1:11" x14ac:dyDescent="0.25">
      <c r="A912" s="4"/>
      <c r="B912" s="61">
        <v>2</v>
      </c>
      <c r="C912" s="62" t="s">
        <v>21</v>
      </c>
      <c r="D912" s="153"/>
      <c r="E912" s="153"/>
      <c r="F912" s="153"/>
      <c r="G912" s="153"/>
      <c r="H912" s="260">
        <v>20528677</v>
      </c>
      <c r="I912" s="63">
        <v>1000</v>
      </c>
      <c r="J912" s="63">
        <f t="shared" si="71"/>
        <v>1000</v>
      </c>
      <c r="K912" s="175"/>
    </row>
    <row r="913" spans="1:11" x14ac:dyDescent="0.25">
      <c r="A913" s="4"/>
      <c r="B913" s="61">
        <v>5</v>
      </c>
      <c r="C913" s="62" t="s">
        <v>19</v>
      </c>
      <c r="D913" s="61" t="s">
        <v>105</v>
      </c>
      <c r="E913" s="61"/>
      <c r="F913" s="61"/>
      <c r="G913" s="61">
        <f>E913*F913</f>
        <v>0</v>
      </c>
      <c r="H913" s="260"/>
      <c r="I913" s="63">
        <v>1000</v>
      </c>
      <c r="J913" s="63">
        <f>I913</f>
        <v>1000</v>
      </c>
      <c r="K913" s="176"/>
    </row>
    <row r="914" spans="1:11" ht="15.75" thickBot="1" x14ac:dyDescent="0.3">
      <c r="A914" s="4"/>
      <c r="B914" s="64">
        <v>10</v>
      </c>
      <c r="C914" s="62" t="s">
        <v>20</v>
      </c>
      <c r="D914" s="61"/>
      <c r="E914" s="61"/>
      <c r="F914" s="61"/>
      <c r="G914" s="61">
        <f>E914*F914</f>
        <v>0</v>
      </c>
      <c r="H914" s="260"/>
      <c r="I914" s="63">
        <f>G914</f>
        <v>0</v>
      </c>
      <c r="J914" s="63"/>
      <c r="K914" s="68"/>
    </row>
    <row r="915" spans="1:11" ht="53.25" customHeight="1" x14ac:dyDescent="0.25">
      <c r="A915" s="60">
        <v>3</v>
      </c>
      <c r="B915" s="224" t="s">
        <v>236</v>
      </c>
      <c r="C915" s="224"/>
      <c r="D915" s="224"/>
      <c r="E915" s="224"/>
      <c r="F915" s="224"/>
      <c r="G915" s="10" t="s">
        <v>7</v>
      </c>
      <c r="H915" s="141">
        <f>H916</f>
        <v>0</v>
      </c>
      <c r="I915" s="25">
        <f>SUM(I916:I922)</f>
        <v>50000</v>
      </c>
      <c r="J915" s="25">
        <f>SUM(J916:J922)</f>
        <v>50000</v>
      </c>
      <c r="K915" s="11"/>
    </row>
    <row r="916" spans="1:11" x14ac:dyDescent="0.25">
      <c r="A916" s="4"/>
      <c r="B916" s="61">
        <v>3</v>
      </c>
      <c r="C916" s="62" t="s">
        <v>16</v>
      </c>
      <c r="D916" s="153"/>
      <c r="E916" s="153"/>
      <c r="F916" s="153"/>
      <c r="G916" s="153"/>
      <c r="H916" s="260"/>
      <c r="I916" s="63">
        <v>50000</v>
      </c>
      <c r="J916" s="63">
        <f>I916</f>
        <v>50000</v>
      </c>
      <c r="K916" s="68" t="s">
        <v>135</v>
      </c>
    </row>
    <row r="917" spans="1:11" x14ac:dyDescent="0.25">
      <c r="A917" s="4"/>
      <c r="B917" s="61">
        <v>4</v>
      </c>
      <c r="C917" s="62" t="s">
        <v>17</v>
      </c>
      <c r="D917" s="153"/>
      <c r="E917" s="153"/>
      <c r="F917" s="153"/>
      <c r="G917" s="153"/>
      <c r="H917" s="260"/>
      <c r="I917" s="63">
        <v>0</v>
      </c>
      <c r="J917" s="63">
        <f>I917</f>
        <v>0</v>
      </c>
      <c r="K917" s="68"/>
    </row>
    <row r="918" spans="1:11" x14ac:dyDescent="0.25">
      <c r="A918" s="4"/>
      <c r="B918" s="61">
        <v>6</v>
      </c>
      <c r="C918" s="62" t="s">
        <v>246</v>
      </c>
      <c r="D918" s="153"/>
      <c r="E918" s="153"/>
      <c r="F918" s="153"/>
      <c r="G918" s="153"/>
      <c r="H918" s="260"/>
      <c r="I918" s="63">
        <v>0</v>
      </c>
      <c r="J918" s="63">
        <f t="shared" ref="J918:J920" si="72">I918</f>
        <v>0</v>
      </c>
      <c r="K918" s="68"/>
    </row>
    <row r="919" spans="1:11" x14ac:dyDescent="0.25">
      <c r="A919" s="4"/>
      <c r="B919" s="61">
        <v>6</v>
      </c>
      <c r="C919" s="62" t="s">
        <v>174</v>
      </c>
      <c r="D919" s="269"/>
      <c r="E919" s="270"/>
      <c r="F919" s="270"/>
      <c r="G919" s="271"/>
      <c r="H919" s="260"/>
      <c r="I919" s="63">
        <v>0</v>
      </c>
      <c r="J919" s="63">
        <f t="shared" si="72"/>
        <v>0</v>
      </c>
      <c r="K919" s="68"/>
    </row>
    <row r="920" spans="1:11" x14ac:dyDescent="0.25">
      <c r="A920" s="4"/>
      <c r="B920" s="61">
        <v>2</v>
      </c>
      <c r="C920" s="62" t="s">
        <v>21</v>
      </c>
      <c r="D920" s="153"/>
      <c r="E920" s="153"/>
      <c r="F920" s="153"/>
      <c r="G920" s="153"/>
      <c r="H920" s="260"/>
      <c r="I920" s="63"/>
      <c r="J920" s="63">
        <f t="shared" si="72"/>
        <v>0</v>
      </c>
      <c r="K920" s="68"/>
    </row>
    <row r="921" spans="1:11" x14ac:dyDescent="0.25">
      <c r="A921" s="4"/>
      <c r="B921" s="61">
        <v>5</v>
      </c>
      <c r="C921" s="62" t="s">
        <v>19</v>
      </c>
      <c r="D921" s="61" t="s">
        <v>105</v>
      </c>
      <c r="E921" s="61"/>
      <c r="F921" s="61"/>
      <c r="G921" s="61">
        <f>E921*F921</f>
        <v>0</v>
      </c>
      <c r="H921" s="260"/>
      <c r="I921" s="63"/>
      <c r="J921" s="63">
        <f>I921</f>
        <v>0</v>
      </c>
      <c r="K921" s="68"/>
    </row>
    <row r="922" spans="1:11" x14ac:dyDescent="0.25">
      <c r="A922" s="4"/>
      <c r="B922" s="64">
        <v>10</v>
      </c>
      <c r="C922" s="62" t="s">
        <v>20</v>
      </c>
      <c r="D922" s="61"/>
      <c r="E922" s="61"/>
      <c r="F922" s="61"/>
      <c r="G922" s="61">
        <f>E922*F922</f>
        <v>0</v>
      </c>
      <c r="H922" s="260"/>
      <c r="I922" s="63">
        <f>G922</f>
        <v>0</v>
      </c>
      <c r="J922" s="63"/>
      <c r="K922" s="68"/>
    </row>
    <row r="923" spans="1:11" x14ac:dyDescent="0.25">
      <c r="A923" s="4"/>
      <c r="B923" s="124"/>
      <c r="C923" s="110"/>
      <c r="D923" s="118"/>
      <c r="E923" s="118"/>
      <c r="F923" s="118"/>
      <c r="G923" s="118"/>
      <c r="H923" s="143"/>
      <c r="I923" s="125"/>
      <c r="J923" s="125"/>
      <c r="K923" s="126"/>
    </row>
    <row r="924" spans="1:11" x14ac:dyDescent="0.25">
      <c r="A924" s="13"/>
      <c r="B924" s="92"/>
      <c r="C924" s="221" t="s">
        <v>58</v>
      </c>
      <c r="D924" s="222"/>
      <c r="E924" s="222"/>
      <c r="F924" s="222"/>
      <c r="G924" s="223"/>
      <c r="H924" s="142">
        <f>SUM(H925:H931)</f>
        <v>0</v>
      </c>
      <c r="I924" s="98">
        <f>SUM(I925:I931)</f>
        <v>386000</v>
      </c>
      <c r="J924" s="98">
        <f>SUM(J925:J931)</f>
        <v>386000</v>
      </c>
      <c r="K924" s="94"/>
    </row>
    <row r="925" spans="1:11" x14ac:dyDescent="0.25">
      <c r="A925" s="225"/>
      <c r="B925" s="226"/>
      <c r="C925" s="216" t="s">
        <v>83</v>
      </c>
      <c r="D925" s="217"/>
      <c r="E925" s="217"/>
      <c r="F925" s="217"/>
      <c r="G925" s="218"/>
      <c r="H925" s="243"/>
      <c r="I925" s="28">
        <f>I899+I908</f>
        <v>0</v>
      </c>
      <c r="J925" s="28">
        <f>J899+J908</f>
        <v>0</v>
      </c>
      <c r="K925" s="12"/>
    </row>
    <row r="926" spans="1:11" x14ac:dyDescent="0.25">
      <c r="A926" s="227"/>
      <c r="B926" s="228"/>
      <c r="C926" s="156" t="s">
        <v>59</v>
      </c>
      <c r="D926" s="157"/>
      <c r="E926" s="157"/>
      <c r="F926" s="157"/>
      <c r="G926" s="158"/>
      <c r="H926" s="244"/>
      <c r="I926" s="28">
        <f>I900+I909+I916</f>
        <v>371000</v>
      </c>
      <c r="J926" s="28">
        <f>J900+J909+J916</f>
        <v>371000</v>
      </c>
      <c r="K926" s="12"/>
    </row>
    <row r="927" spans="1:11" x14ac:dyDescent="0.25">
      <c r="A927" s="227"/>
      <c r="B927" s="228"/>
      <c r="C927" s="156" t="s">
        <v>253</v>
      </c>
      <c r="D927" s="157"/>
      <c r="E927" s="157"/>
      <c r="F927" s="157"/>
      <c r="G927" s="158"/>
      <c r="H927" s="244"/>
      <c r="I927" s="28">
        <f>I901+I902+I910+I918</f>
        <v>9000</v>
      </c>
      <c r="J927" s="28">
        <f>J901+J902+J910+J918</f>
        <v>9000</v>
      </c>
      <c r="K927" s="12"/>
    </row>
    <row r="928" spans="1:11" x14ac:dyDescent="0.25">
      <c r="A928" s="227"/>
      <c r="B928" s="228"/>
      <c r="C928" s="156" t="s">
        <v>60</v>
      </c>
      <c r="D928" s="157"/>
      <c r="E928" s="157"/>
      <c r="F928" s="157"/>
      <c r="G928" s="158"/>
      <c r="H928" s="244"/>
      <c r="I928" s="28">
        <f>I903+I911+I919</f>
        <v>3000</v>
      </c>
      <c r="J928" s="28">
        <f>J903+J911+J919</f>
        <v>3000</v>
      </c>
      <c r="K928" s="12"/>
    </row>
    <row r="929" spans="1:11" x14ac:dyDescent="0.25">
      <c r="A929" s="227"/>
      <c r="B929" s="228"/>
      <c r="C929" s="156" t="s">
        <v>61</v>
      </c>
      <c r="D929" s="157"/>
      <c r="E929" s="157"/>
      <c r="F929" s="157"/>
      <c r="G929" s="158"/>
      <c r="H929" s="244"/>
      <c r="I929" s="28">
        <f t="shared" ref="I929:I930" si="73">I904+I912+I920</f>
        <v>2000</v>
      </c>
      <c r="J929" s="28">
        <f t="shared" ref="J929" si="74">J904+J912+J920</f>
        <v>2000</v>
      </c>
      <c r="K929" s="12"/>
    </row>
    <row r="930" spans="1:11" x14ac:dyDescent="0.25">
      <c r="A930" s="227"/>
      <c r="B930" s="228"/>
      <c r="C930" s="156" t="s">
        <v>62</v>
      </c>
      <c r="D930" s="157"/>
      <c r="E930" s="157"/>
      <c r="F930" s="157"/>
      <c r="G930" s="158"/>
      <c r="H930" s="244"/>
      <c r="I930" s="28">
        <f t="shared" si="73"/>
        <v>1000</v>
      </c>
      <c r="J930" s="28">
        <f t="shared" ref="J930" si="75">J905+J913+J921</f>
        <v>1000</v>
      </c>
      <c r="K930" s="12"/>
    </row>
    <row r="931" spans="1:11" x14ac:dyDescent="0.25">
      <c r="A931" s="238"/>
      <c r="B931" s="245"/>
      <c r="C931" s="161" t="s">
        <v>81</v>
      </c>
      <c r="D931" s="162"/>
      <c r="E931" s="162"/>
      <c r="F931" s="162"/>
      <c r="G931" s="163"/>
      <c r="H931" s="285"/>
      <c r="I931" s="28">
        <f>I906+I914+I922</f>
        <v>0</v>
      </c>
      <c r="J931" s="28">
        <f>J906+J914+J922</f>
        <v>0</v>
      </c>
      <c r="K931" s="12"/>
    </row>
    <row r="932" spans="1:11" x14ac:dyDescent="0.25">
      <c r="A932" s="234"/>
      <c r="B932" s="235"/>
      <c r="C932" s="219" t="s">
        <v>92</v>
      </c>
      <c r="D932" s="220"/>
      <c r="E932" s="220"/>
      <c r="F932" s="220"/>
      <c r="G932" s="220"/>
      <c r="H932" s="246">
        <f>H776+H785+H804+H813+H847+H856+H881+H890+H925</f>
        <v>75714833</v>
      </c>
      <c r="I932" s="30">
        <f>I776+I785+I804+I813+I847+I856+I881+I890+I925</f>
        <v>0</v>
      </c>
      <c r="J932" s="30">
        <f>J776+J785+J804+J813+J847+J856+J881+J890+J925</f>
        <v>0</v>
      </c>
      <c r="K932" s="18"/>
    </row>
    <row r="933" spans="1:11" x14ac:dyDescent="0.25">
      <c r="A933" s="236"/>
      <c r="B933" s="227"/>
      <c r="C933" s="241" t="s">
        <v>71</v>
      </c>
      <c r="D933" s="242"/>
      <c r="E933" s="242"/>
      <c r="F933" s="242"/>
      <c r="G933" s="242"/>
      <c r="H933" s="247"/>
      <c r="I933" s="30">
        <f t="shared" ref="I933:J938" si="76">I777+I786+I805+I814+I848+I857+I882+I891+I926</f>
        <v>661300</v>
      </c>
      <c r="J933" s="30">
        <f t="shared" si="76"/>
        <v>661300</v>
      </c>
      <c r="K933" s="19"/>
    </row>
    <row r="934" spans="1:11" x14ac:dyDescent="0.25">
      <c r="A934" s="236"/>
      <c r="B934" s="227"/>
      <c r="C934" s="241" t="s">
        <v>249</v>
      </c>
      <c r="D934" s="242"/>
      <c r="E934" s="242"/>
      <c r="F934" s="242"/>
      <c r="G934" s="242"/>
      <c r="H934" s="247"/>
      <c r="I934" s="30">
        <f t="shared" si="76"/>
        <v>48500</v>
      </c>
      <c r="J934" s="30">
        <f t="shared" si="76"/>
        <v>48500</v>
      </c>
      <c r="K934" s="19"/>
    </row>
    <row r="935" spans="1:11" x14ac:dyDescent="0.25">
      <c r="A935" s="236"/>
      <c r="B935" s="227"/>
      <c r="C935" s="241" t="s">
        <v>72</v>
      </c>
      <c r="D935" s="242"/>
      <c r="E935" s="242"/>
      <c r="F935" s="242"/>
      <c r="G935" s="242"/>
      <c r="H935" s="37"/>
      <c r="I935" s="30">
        <f t="shared" si="76"/>
        <v>528000</v>
      </c>
      <c r="J935" s="30">
        <f t="shared" si="76"/>
        <v>528000</v>
      </c>
      <c r="K935" s="19"/>
    </row>
    <row r="936" spans="1:11" x14ac:dyDescent="0.25">
      <c r="A936" s="236"/>
      <c r="B936" s="227"/>
      <c r="C936" s="241" t="s">
        <v>73</v>
      </c>
      <c r="D936" s="242"/>
      <c r="E936" s="242"/>
      <c r="F936" s="242"/>
      <c r="G936" s="242"/>
      <c r="H936" s="37"/>
      <c r="I936" s="30">
        <f t="shared" si="76"/>
        <v>20066000</v>
      </c>
      <c r="J936" s="30">
        <f t="shared" si="76"/>
        <v>20066000</v>
      </c>
      <c r="K936" s="19"/>
    </row>
    <row r="937" spans="1:11" x14ac:dyDescent="0.25">
      <c r="A937" s="236"/>
      <c r="B937" s="227"/>
      <c r="C937" s="241" t="s">
        <v>74</v>
      </c>
      <c r="D937" s="242"/>
      <c r="E937" s="242"/>
      <c r="F937" s="242"/>
      <c r="G937" s="242"/>
      <c r="H937" s="37"/>
      <c r="I937" s="30">
        <f t="shared" si="76"/>
        <v>802000</v>
      </c>
      <c r="J937" s="30">
        <f t="shared" si="76"/>
        <v>802000</v>
      </c>
      <c r="K937" s="19"/>
    </row>
    <row r="938" spans="1:11" x14ac:dyDescent="0.25">
      <c r="A938" s="237"/>
      <c r="B938" s="238"/>
      <c r="C938" s="239" t="s">
        <v>82</v>
      </c>
      <c r="D938" s="240"/>
      <c r="E938" s="240"/>
      <c r="F938" s="240"/>
      <c r="G938" s="240"/>
      <c r="H938" s="38"/>
      <c r="I938" s="130">
        <f t="shared" si="76"/>
        <v>0</v>
      </c>
      <c r="J938" s="130">
        <f t="shared" si="76"/>
        <v>0</v>
      </c>
      <c r="K938" s="20"/>
    </row>
    <row r="939" spans="1:11" ht="15.75" x14ac:dyDescent="0.25">
      <c r="A939" s="229" t="s">
        <v>65</v>
      </c>
      <c r="B939" s="230"/>
      <c r="C939" s="230"/>
      <c r="D939" s="230"/>
      <c r="E939" s="230"/>
      <c r="F939" s="230"/>
      <c r="G939" s="230"/>
      <c r="H939" s="129">
        <f>SUM(H932:H938)</f>
        <v>75714833</v>
      </c>
      <c r="I939" s="129">
        <f>SUM(I932:I938)</f>
        <v>22105800</v>
      </c>
      <c r="J939" s="129">
        <f>SUM(J932:J938)</f>
        <v>22105800</v>
      </c>
      <c r="K939" s="17"/>
    </row>
    <row r="940" spans="1:11" ht="45" customHeight="1" x14ac:dyDescent="0.25">
      <c r="A940" s="284" t="s">
        <v>263</v>
      </c>
      <c r="B940" s="284"/>
      <c r="C940" s="284"/>
      <c r="D940" s="284"/>
      <c r="E940" s="284"/>
      <c r="F940" s="284"/>
      <c r="G940" s="284"/>
      <c r="H940" s="284"/>
      <c r="I940" s="284"/>
      <c r="J940" s="284"/>
      <c r="K940" s="284"/>
    </row>
    <row r="941" spans="1:11" x14ac:dyDescent="0.25">
      <c r="A941" s="173" t="s">
        <v>10</v>
      </c>
      <c r="B941" s="173"/>
      <c r="C941" s="173"/>
      <c r="D941" s="173"/>
      <c r="E941" s="173"/>
      <c r="F941" s="173"/>
      <c r="G941" s="173"/>
      <c r="H941" s="5"/>
      <c r="I941" s="6"/>
      <c r="J941" s="15"/>
      <c r="K941" s="15"/>
    </row>
    <row r="942" spans="1:11" x14ac:dyDescent="0.25">
      <c r="A942" s="13"/>
      <c r="B942" s="13"/>
      <c r="C942" s="231" t="s">
        <v>47</v>
      </c>
      <c r="D942" s="232"/>
      <c r="E942" s="232"/>
      <c r="F942" s="232"/>
      <c r="G942" s="233"/>
      <c r="H942" s="14">
        <f>SUM(H943:H949)</f>
        <v>0</v>
      </c>
      <c r="I942" s="14">
        <f>SUM(I943:I949)</f>
        <v>0</v>
      </c>
      <c r="J942" s="14">
        <f>SUM(J943:J949)</f>
        <v>0</v>
      </c>
      <c r="K942" s="14"/>
    </row>
    <row r="943" spans="1:11" x14ac:dyDescent="0.25">
      <c r="A943" s="1"/>
      <c r="B943" s="1"/>
      <c r="C943" s="216" t="s">
        <v>84</v>
      </c>
      <c r="D943" s="217"/>
      <c r="E943" s="217"/>
      <c r="F943" s="217"/>
      <c r="G943" s="218"/>
      <c r="H943" s="159"/>
      <c r="I943" s="12">
        <v>0</v>
      </c>
      <c r="J943" s="12">
        <v>0</v>
      </c>
      <c r="K943" s="12"/>
    </row>
    <row r="944" spans="1:11" x14ac:dyDescent="0.25">
      <c r="A944" s="1"/>
      <c r="B944" s="1"/>
      <c r="C944" s="156" t="s">
        <v>22</v>
      </c>
      <c r="D944" s="157"/>
      <c r="E944" s="157"/>
      <c r="F944" s="157"/>
      <c r="G944" s="158"/>
      <c r="H944" s="160"/>
      <c r="I944" s="12">
        <v>0</v>
      </c>
      <c r="J944" s="12">
        <v>0</v>
      </c>
      <c r="K944" s="12"/>
    </row>
    <row r="945" spans="1:11" x14ac:dyDescent="0.25">
      <c r="A945" s="1"/>
      <c r="B945" s="1"/>
      <c r="C945" s="156" t="s">
        <v>240</v>
      </c>
      <c r="D945" s="157"/>
      <c r="E945" s="157"/>
      <c r="F945" s="157"/>
      <c r="G945" s="158"/>
      <c r="H945" s="160"/>
      <c r="I945" s="12">
        <v>0</v>
      </c>
      <c r="J945" s="12">
        <v>0</v>
      </c>
      <c r="K945" s="12"/>
    </row>
    <row r="946" spans="1:11" x14ac:dyDescent="0.25">
      <c r="A946" s="1"/>
      <c r="B946" s="1"/>
      <c r="C946" s="156" t="s">
        <v>23</v>
      </c>
      <c r="D946" s="157"/>
      <c r="E946" s="157"/>
      <c r="F946" s="157"/>
      <c r="G946" s="158"/>
      <c r="H946" s="160"/>
      <c r="I946" s="12">
        <v>0</v>
      </c>
      <c r="J946" s="12">
        <v>0</v>
      </c>
      <c r="K946" s="12"/>
    </row>
    <row r="947" spans="1:11" x14ac:dyDescent="0.25">
      <c r="A947" s="1"/>
      <c r="B947" s="1"/>
      <c r="C947" s="156" t="s">
        <v>24</v>
      </c>
      <c r="D947" s="157"/>
      <c r="E947" s="157"/>
      <c r="F947" s="157"/>
      <c r="G947" s="158"/>
      <c r="H947" s="160"/>
      <c r="I947" s="12">
        <v>0</v>
      </c>
      <c r="J947" s="12">
        <v>0</v>
      </c>
      <c r="K947" s="12"/>
    </row>
    <row r="948" spans="1:11" x14ac:dyDescent="0.25">
      <c r="A948" s="1"/>
      <c r="B948" s="1"/>
      <c r="C948" s="161" t="s">
        <v>25</v>
      </c>
      <c r="D948" s="162"/>
      <c r="E948" s="162"/>
      <c r="F948" s="162"/>
      <c r="G948" s="163"/>
      <c r="H948" s="160"/>
      <c r="I948" s="12">
        <v>0</v>
      </c>
      <c r="J948" s="12">
        <v>0</v>
      </c>
      <c r="K948" s="12"/>
    </row>
    <row r="949" spans="1:11" x14ac:dyDescent="0.25">
      <c r="C949" s="161" t="s">
        <v>75</v>
      </c>
      <c r="D949" s="162"/>
      <c r="E949" s="162"/>
      <c r="F949" s="162"/>
      <c r="G949" s="163"/>
      <c r="H949" s="160"/>
      <c r="I949" s="12">
        <v>0</v>
      </c>
      <c r="J949" s="12">
        <v>0</v>
      </c>
      <c r="K949" s="12"/>
    </row>
    <row r="950" spans="1:11" x14ac:dyDescent="0.25">
      <c r="A950" s="173" t="s">
        <v>11</v>
      </c>
      <c r="B950" s="173"/>
      <c r="C950" s="173"/>
      <c r="D950" s="173"/>
      <c r="E950" s="173"/>
      <c r="F950" s="173"/>
      <c r="G950" s="173"/>
      <c r="H950" s="5"/>
      <c r="I950" s="6"/>
      <c r="J950" s="15"/>
      <c r="K950" s="15"/>
    </row>
    <row r="951" spans="1:11" x14ac:dyDescent="0.25">
      <c r="A951" s="13"/>
      <c r="B951" s="13"/>
      <c r="C951" s="231" t="s">
        <v>48</v>
      </c>
      <c r="D951" s="232"/>
      <c r="E951" s="232"/>
      <c r="F951" s="232"/>
      <c r="G951" s="233"/>
      <c r="H951" s="14">
        <f>SUM(H952:H958)</f>
        <v>0</v>
      </c>
      <c r="I951" s="14">
        <f>SUM(I952:I958)</f>
        <v>0</v>
      </c>
      <c r="J951" s="14">
        <f>SUM(J952:J958)</f>
        <v>0</v>
      </c>
      <c r="K951" s="14"/>
    </row>
    <row r="952" spans="1:11" x14ac:dyDescent="0.25">
      <c r="A952" s="225"/>
      <c r="B952" s="226"/>
      <c r="C952" s="216" t="s">
        <v>85</v>
      </c>
      <c r="D952" s="217"/>
      <c r="E952" s="217"/>
      <c r="F952" s="217"/>
      <c r="G952" s="218"/>
      <c r="H952" s="159"/>
      <c r="I952" s="12">
        <v>0</v>
      </c>
      <c r="J952" s="12">
        <v>0</v>
      </c>
      <c r="K952" s="12"/>
    </row>
    <row r="953" spans="1:11" x14ac:dyDescent="0.25">
      <c r="A953" s="227"/>
      <c r="B953" s="228"/>
      <c r="C953" s="156" t="s">
        <v>26</v>
      </c>
      <c r="D953" s="157"/>
      <c r="E953" s="157"/>
      <c r="F953" s="157"/>
      <c r="G953" s="158"/>
      <c r="H953" s="160"/>
      <c r="I953" s="12">
        <v>0</v>
      </c>
      <c r="J953" s="12">
        <v>0</v>
      </c>
      <c r="K953" s="12"/>
    </row>
    <row r="954" spans="1:11" x14ac:dyDescent="0.25">
      <c r="A954" s="227"/>
      <c r="B954" s="228"/>
      <c r="C954" s="156" t="s">
        <v>241</v>
      </c>
      <c r="D954" s="157"/>
      <c r="E954" s="157"/>
      <c r="F954" s="157"/>
      <c r="G954" s="158"/>
      <c r="H954" s="160"/>
      <c r="I954" s="12">
        <v>0</v>
      </c>
      <c r="J954" s="12">
        <v>0</v>
      </c>
      <c r="K954" s="12"/>
    </row>
    <row r="955" spans="1:11" x14ac:dyDescent="0.25">
      <c r="A955" s="227"/>
      <c r="B955" s="228"/>
      <c r="C955" s="156" t="s">
        <v>27</v>
      </c>
      <c r="D955" s="157"/>
      <c r="E955" s="157"/>
      <c r="F955" s="157"/>
      <c r="G955" s="158"/>
      <c r="H955" s="160"/>
      <c r="I955" s="12">
        <v>0</v>
      </c>
      <c r="J955" s="12">
        <v>0</v>
      </c>
      <c r="K955" s="12"/>
    </row>
    <row r="956" spans="1:11" x14ac:dyDescent="0.25">
      <c r="A956" s="227"/>
      <c r="B956" s="228"/>
      <c r="C956" s="156" t="s">
        <v>28</v>
      </c>
      <c r="D956" s="157"/>
      <c r="E956" s="157"/>
      <c r="F956" s="157"/>
      <c r="G956" s="158"/>
      <c r="H956" s="160"/>
      <c r="I956" s="12">
        <v>0</v>
      </c>
      <c r="J956" s="12">
        <v>0</v>
      </c>
      <c r="K956" s="12"/>
    </row>
    <row r="957" spans="1:11" x14ac:dyDescent="0.25">
      <c r="A957" s="227"/>
      <c r="B957" s="228"/>
      <c r="C957" s="161" t="s">
        <v>29</v>
      </c>
      <c r="D957" s="162"/>
      <c r="E957" s="162"/>
      <c r="F957" s="162"/>
      <c r="G957" s="163"/>
      <c r="H957" s="160"/>
      <c r="I957" s="12">
        <v>0</v>
      </c>
      <c r="J957" s="12">
        <v>0</v>
      </c>
      <c r="K957" s="12"/>
    </row>
    <row r="958" spans="1:11" x14ac:dyDescent="0.25">
      <c r="A958" s="227"/>
      <c r="B958" s="228"/>
      <c r="C958" s="161" t="s">
        <v>76</v>
      </c>
      <c r="D958" s="162"/>
      <c r="E958" s="162"/>
      <c r="F958" s="162"/>
      <c r="G958" s="163"/>
      <c r="H958" s="160"/>
      <c r="I958" s="12">
        <v>0</v>
      </c>
      <c r="J958" s="12">
        <v>0</v>
      </c>
      <c r="K958" s="12"/>
    </row>
    <row r="959" spans="1:11" x14ac:dyDescent="0.25">
      <c r="A959" s="173" t="s">
        <v>110</v>
      </c>
      <c r="B959" s="173"/>
      <c r="C959" s="173"/>
      <c r="D959" s="173"/>
      <c r="E959" s="173"/>
      <c r="F959" s="173"/>
      <c r="G959" s="173"/>
      <c r="H959" s="5"/>
      <c r="I959" s="6"/>
      <c r="J959" s="6"/>
      <c r="K959" s="6"/>
    </row>
    <row r="960" spans="1:11" ht="39" customHeight="1" x14ac:dyDescent="0.25">
      <c r="A960" s="60">
        <v>1</v>
      </c>
      <c r="B960" s="250" t="s">
        <v>109</v>
      </c>
      <c r="C960" s="250"/>
      <c r="D960" s="250"/>
      <c r="E960" s="250"/>
      <c r="F960" s="250"/>
      <c r="G960" s="10" t="s">
        <v>7</v>
      </c>
      <c r="H960" s="32">
        <f>H961</f>
        <v>4087000</v>
      </c>
      <c r="I960" s="25">
        <f>SUM(I961:I967)</f>
        <v>441000</v>
      </c>
      <c r="J960" s="25">
        <f>SUM(J961:J967)</f>
        <v>441000</v>
      </c>
      <c r="K960" s="11"/>
    </row>
    <row r="961" spans="1:11" ht="15" customHeight="1" x14ac:dyDescent="0.25">
      <c r="A961" s="4"/>
      <c r="B961" s="61">
        <v>3</v>
      </c>
      <c r="C961" s="62" t="s">
        <v>16</v>
      </c>
      <c r="D961" s="153"/>
      <c r="E961" s="153"/>
      <c r="F961" s="153"/>
      <c r="G961" s="153"/>
      <c r="H961" s="154">
        <v>4087000</v>
      </c>
      <c r="I961" s="63"/>
      <c r="J961" s="63"/>
      <c r="K961" s="68"/>
    </row>
    <row r="962" spans="1:11" x14ac:dyDescent="0.25">
      <c r="A962" s="4"/>
      <c r="B962" s="61">
        <v>4</v>
      </c>
      <c r="C962" s="62" t="s">
        <v>17</v>
      </c>
      <c r="D962" s="153"/>
      <c r="E962" s="153"/>
      <c r="F962" s="153"/>
      <c r="G962" s="153"/>
      <c r="H962" s="154"/>
      <c r="I962" s="63">
        <v>3500</v>
      </c>
      <c r="J962" s="63">
        <f>I962</f>
        <v>3500</v>
      </c>
      <c r="K962" s="283" t="s">
        <v>135</v>
      </c>
    </row>
    <row r="963" spans="1:11" x14ac:dyDescent="0.25">
      <c r="A963" s="4"/>
      <c r="B963" s="61">
        <v>6</v>
      </c>
      <c r="C963" s="62" t="s">
        <v>246</v>
      </c>
      <c r="D963" s="153"/>
      <c r="E963" s="153"/>
      <c r="F963" s="153"/>
      <c r="G963" s="153"/>
      <c r="H963" s="154"/>
      <c r="I963" s="63">
        <v>13000</v>
      </c>
      <c r="J963" s="63">
        <f>I963</f>
        <v>13000</v>
      </c>
      <c r="K963" s="283"/>
    </row>
    <row r="964" spans="1:11" x14ac:dyDescent="0.25">
      <c r="A964" s="4"/>
      <c r="B964" s="61">
        <v>6</v>
      </c>
      <c r="C964" s="62" t="s">
        <v>18</v>
      </c>
      <c r="D964" s="153"/>
      <c r="E964" s="153"/>
      <c r="F964" s="153"/>
      <c r="G964" s="153"/>
      <c r="H964" s="154">
        <v>3268000</v>
      </c>
      <c r="I964" s="63">
        <v>4500</v>
      </c>
      <c r="J964" s="63">
        <f>I964</f>
        <v>4500</v>
      </c>
      <c r="K964" s="283"/>
    </row>
    <row r="965" spans="1:11" x14ac:dyDescent="0.25">
      <c r="A965" s="4"/>
      <c r="B965" s="61">
        <v>2</v>
      </c>
      <c r="C965" s="62" t="s">
        <v>21</v>
      </c>
      <c r="D965" s="153"/>
      <c r="E965" s="153"/>
      <c r="F965" s="153"/>
      <c r="G965" s="153"/>
      <c r="H965" s="154"/>
      <c r="I965" s="63">
        <v>420000</v>
      </c>
      <c r="J965" s="63">
        <f>I965</f>
        <v>420000</v>
      </c>
      <c r="K965" s="283"/>
    </row>
    <row r="966" spans="1:11" x14ac:dyDescent="0.25">
      <c r="A966" s="4"/>
      <c r="B966" s="61">
        <v>5</v>
      </c>
      <c r="C966" s="62" t="s">
        <v>19</v>
      </c>
      <c r="D966" s="61"/>
      <c r="E966" s="61"/>
      <c r="F966" s="61"/>
      <c r="G966" s="61">
        <f>E966*F966</f>
        <v>0</v>
      </c>
      <c r="H966" s="154"/>
      <c r="I966" s="63">
        <f>G966</f>
        <v>0</v>
      </c>
      <c r="J966" s="63"/>
      <c r="K966" s="68"/>
    </row>
    <row r="967" spans="1:11" x14ac:dyDescent="0.25">
      <c r="A967" s="4"/>
      <c r="B967" s="64">
        <v>10</v>
      </c>
      <c r="C967" s="62" t="s">
        <v>20</v>
      </c>
      <c r="D967" s="61"/>
      <c r="E967" s="61"/>
      <c r="F967" s="61"/>
      <c r="G967" s="61">
        <f>E967*F967</f>
        <v>0</v>
      </c>
      <c r="H967" s="83"/>
      <c r="I967" s="63">
        <f>G967</f>
        <v>0</v>
      </c>
      <c r="J967" s="63"/>
      <c r="K967" s="68"/>
    </row>
    <row r="968" spans="1:11" x14ac:dyDescent="0.25">
      <c r="A968" s="60">
        <v>2</v>
      </c>
      <c r="B968" s="177" t="s">
        <v>115</v>
      </c>
      <c r="C968" s="177"/>
      <c r="D968" s="177"/>
      <c r="E968" s="177"/>
      <c r="F968" s="177"/>
      <c r="G968" s="10" t="s">
        <v>7</v>
      </c>
      <c r="H968" s="26">
        <f>H969</f>
        <v>17144860</v>
      </c>
      <c r="I968" s="25">
        <f>SUM(I969:I975)</f>
        <v>14245500</v>
      </c>
      <c r="J968" s="25">
        <f>SUM(J969:J975)</f>
        <v>14245500</v>
      </c>
      <c r="K968" s="11"/>
    </row>
    <row r="969" spans="1:11" x14ac:dyDescent="0.25">
      <c r="A969" s="4"/>
      <c r="B969" s="61">
        <v>3</v>
      </c>
      <c r="C969" s="62" t="s">
        <v>16</v>
      </c>
      <c r="D969" s="153"/>
      <c r="E969" s="153"/>
      <c r="F969" s="153"/>
      <c r="G969" s="153"/>
      <c r="H969" s="154">
        <v>17144860</v>
      </c>
      <c r="I969" s="63">
        <v>0</v>
      </c>
      <c r="J969" s="63">
        <f>I969</f>
        <v>0</v>
      </c>
      <c r="K969" s="68"/>
    </row>
    <row r="970" spans="1:11" x14ac:dyDescent="0.25">
      <c r="A970" s="4"/>
      <c r="B970" s="61">
        <v>4</v>
      </c>
      <c r="C970" s="62" t="s">
        <v>17</v>
      </c>
      <c r="D970" s="153"/>
      <c r="E970" s="153"/>
      <c r="F970" s="153"/>
      <c r="G970" s="153"/>
      <c r="H970" s="154"/>
      <c r="I970" s="63">
        <v>26500</v>
      </c>
      <c r="J970" s="63">
        <f>I970</f>
        <v>26500</v>
      </c>
      <c r="K970" s="283" t="s">
        <v>135</v>
      </c>
    </row>
    <row r="971" spans="1:11" x14ac:dyDescent="0.25">
      <c r="A971" s="4"/>
      <c r="B971" s="61">
        <v>6</v>
      </c>
      <c r="C971" s="62" t="s">
        <v>246</v>
      </c>
      <c r="D971" s="153"/>
      <c r="E971" s="153"/>
      <c r="F971" s="153"/>
      <c r="G971" s="153"/>
      <c r="H971" s="154"/>
      <c r="I971" s="63">
        <v>31000</v>
      </c>
      <c r="J971" s="63">
        <f t="shared" ref="J971:J974" si="77">I971</f>
        <v>31000</v>
      </c>
      <c r="K971" s="283"/>
    </row>
    <row r="972" spans="1:11" x14ac:dyDescent="0.25">
      <c r="A972" s="4"/>
      <c r="B972" s="61">
        <v>6</v>
      </c>
      <c r="C972" s="62" t="s">
        <v>18</v>
      </c>
      <c r="D972" s="153"/>
      <c r="E972" s="153"/>
      <c r="F972" s="153"/>
      <c r="G972" s="153"/>
      <c r="H972" s="154">
        <v>14427770</v>
      </c>
      <c r="I972" s="63">
        <v>188000</v>
      </c>
      <c r="J972" s="63">
        <f t="shared" si="77"/>
        <v>188000</v>
      </c>
      <c r="K972" s="283"/>
    </row>
    <row r="973" spans="1:11" x14ac:dyDescent="0.25">
      <c r="A973" s="4"/>
      <c r="B973" s="61">
        <v>2</v>
      </c>
      <c r="C973" s="62" t="s">
        <v>21</v>
      </c>
      <c r="D973" s="153"/>
      <c r="E973" s="153"/>
      <c r="F973" s="153"/>
      <c r="G973" s="153"/>
      <c r="H973" s="154"/>
      <c r="I973" s="63">
        <v>14000000</v>
      </c>
      <c r="J973" s="63">
        <f t="shared" si="77"/>
        <v>14000000</v>
      </c>
      <c r="K973" s="283"/>
    </row>
    <row r="974" spans="1:11" x14ac:dyDescent="0.25">
      <c r="A974" s="4"/>
      <c r="B974" s="61">
        <v>5</v>
      </c>
      <c r="C974" s="62" t="s">
        <v>19</v>
      </c>
      <c r="D974" s="61"/>
      <c r="E974" s="61"/>
      <c r="F974" s="61"/>
      <c r="G974" s="61">
        <f>E974*F974</f>
        <v>0</v>
      </c>
      <c r="H974" s="154"/>
      <c r="I974" s="63">
        <f>G974</f>
        <v>0</v>
      </c>
      <c r="J974" s="63">
        <f t="shared" si="77"/>
        <v>0</v>
      </c>
      <c r="K974" s="68"/>
    </row>
    <row r="975" spans="1:11" x14ac:dyDescent="0.25">
      <c r="A975" s="4"/>
      <c r="B975" s="64">
        <v>10</v>
      </c>
      <c r="C975" s="62" t="s">
        <v>20</v>
      </c>
      <c r="D975" s="61"/>
      <c r="E975" s="61"/>
      <c r="F975" s="61"/>
      <c r="G975" s="61">
        <f>E975*F975</f>
        <v>0</v>
      </c>
      <c r="H975" s="100"/>
      <c r="I975" s="63">
        <f>G975</f>
        <v>0</v>
      </c>
      <c r="J975" s="63"/>
      <c r="K975" s="68"/>
    </row>
    <row r="976" spans="1:11" ht="28.5" customHeight="1" x14ac:dyDescent="0.25">
      <c r="A976" s="60">
        <v>3</v>
      </c>
      <c r="B976" s="169" t="s">
        <v>144</v>
      </c>
      <c r="C976" s="169"/>
      <c r="D976" s="169"/>
      <c r="E976" s="169"/>
      <c r="F976" s="169"/>
      <c r="G976" s="10" t="s">
        <v>7</v>
      </c>
      <c r="H976" s="11">
        <f>SUM(H977:H983)</f>
        <v>0</v>
      </c>
      <c r="I976" s="39">
        <f>SUM(I977:I983)</f>
        <v>5800000</v>
      </c>
      <c r="J976" s="39">
        <f>SUM(J977:J983)</f>
        <v>5800000</v>
      </c>
      <c r="K976" s="11"/>
    </row>
    <row r="977" spans="1:11" x14ac:dyDescent="0.25">
      <c r="A977" s="4"/>
      <c r="B977" s="61">
        <v>3</v>
      </c>
      <c r="C977" s="62" t="s">
        <v>16</v>
      </c>
      <c r="D977" s="153"/>
      <c r="E977" s="153"/>
      <c r="F977" s="153"/>
      <c r="G977" s="153"/>
      <c r="H977" s="211"/>
      <c r="I977" s="97"/>
      <c r="J977" s="97"/>
      <c r="K977" s="68"/>
    </row>
    <row r="978" spans="1:11" x14ac:dyDescent="0.25">
      <c r="A978" s="4"/>
      <c r="B978" s="61">
        <v>4</v>
      </c>
      <c r="C978" s="62" t="s">
        <v>17</v>
      </c>
      <c r="D978" s="153"/>
      <c r="E978" s="153"/>
      <c r="F978" s="153"/>
      <c r="G978" s="153"/>
      <c r="H978" s="211"/>
      <c r="I978" s="97"/>
      <c r="J978" s="97"/>
      <c r="K978" s="68"/>
    </row>
    <row r="979" spans="1:11" x14ac:dyDescent="0.25">
      <c r="A979" s="4"/>
      <c r="B979" s="61">
        <v>6</v>
      </c>
      <c r="C979" s="62" t="s">
        <v>246</v>
      </c>
      <c r="D979" s="153"/>
      <c r="E979" s="153"/>
      <c r="F979" s="153"/>
      <c r="G979" s="153"/>
      <c r="H979" s="211"/>
      <c r="I979" s="97"/>
      <c r="J979" s="97"/>
      <c r="K979" s="68"/>
    </row>
    <row r="980" spans="1:11" x14ac:dyDescent="0.25">
      <c r="A980" s="4"/>
      <c r="B980" s="61">
        <v>6</v>
      </c>
      <c r="C980" s="62" t="s">
        <v>18</v>
      </c>
      <c r="D980" s="153"/>
      <c r="E980" s="153"/>
      <c r="F980" s="153"/>
      <c r="G980" s="153"/>
      <c r="H980" s="65"/>
      <c r="I980" s="97"/>
      <c r="J980" s="97"/>
      <c r="K980" s="68"/>
    </row>
    <row r="981" spans="1:11" x14ac:dyDescent="0.25">
      <c r="A981" s="4"/>
      <c r="B981" s="61">
        <v>2</v>
      </c>
      <c r="C981" s="62" t="s">
        <v>21</v>
      </c>
      <c r="D981" s="153"/>
      <c r="E981" s="153"/>
      <c r="F981" s="153"/>
      <c r="G981" s="153"/>
      <c r="H981" s="65"/>
      <c r="I981" s="97"/>
      <c r="J981" s="97"/>
      <c r="K981" s="68"/>
    </row>
    <row r="982" spans="1:11" x14ac:dyDescent="0.25">
      <c r="A982" s="4"/>
      <c r="B982" s="61">
        <v>5</v>
      </c>
      <c r="C982" s="62" t="s">
        <v>19</v>
      </c>
      <c r="D982" s="61" t="s">
        <v>145</v>
      </c>
      <c r="E982" s="61">
        <v>1</v>
      </c>
      <c r="F982" s="102">
        <f>4500000+1300000</f>
        <v>5800000</v>
      </c>
      <c r="G982" s="71">
        <f>E982*F982</f>
        <v>5800000</v>
      </c>
      <c r="H982" s="65"/>
      <c r="I982" s="97">
        <f>G982</f>
        <v>5800000</v>
      </c>
      <c r="J982" s="97">
        <f>I982</f>
        <v>5800000</v>
      </c>
      <c r="K982" s="68" t="s">
        <v>151</v>
      </c>
    </row>
    <row r="983" spans="1:11" x14ac:dyDescent="0.25">
      <c r="A983" s="4"/>
      <c r="B983" s="64">
        <v>10</v>
      </c>
      <c r="C983" s="62" t="s">
        <v>20</v>
      </c>
      <c r="D983" s="61"/>
      <c r="E983" s="61"/>
      <c r="F983" s="61"/>
      <c r="G983" s="61">
        <f>E983*F983</f>
        <v>0</v>
      </c>
      <c r="H983" s="65"/>
      <c r="I983" s="97">
        <f>G983</f>
        <v>0</v>
      </c>
      <c r="J983" s="97"/>
      <c r="K983" s="68"/>
    </row>
    <row r="984" spans="1:11" x14ac:dyDescent="0.25">
      <c r="A984" s="13"/>
      <c r="B984" s="92"/>
      <c r="C984" s="221" t="s">
        <v>49</v>
      </c>
      <c r="D984" s="222"/>
      <c r="E984" s="222"/>
      <c r="F984" s="222"/>
      <c r="G984" s="223"/>
      <c r="H984" s="101">
        <f>SUM(H985:H991)</f>
        <v>21231860</v>
      </c>
      <c r="I984" s="93">
        <f>SUM(I985:I991)</f>
        <v>20486500</v>
      </c>
      <c r="J984" s="93">
        <f>SUM(J985:J991)</f>
        <v>20486500</v>
      </c>
      <c r="K984" s="94"/>
    </row>
    <row r="985" spans="1:11" x14ac:dyDescent="0.25">
      <c r="A985" s="225"/>
      <c r="B985" s="226"/>
      <c r="C985" s="216" t="s">
        <v>86</v>
      </c>
      <c r="D985" s="217"/>
      <c r="E985" s="217"/>
      <c r="F985" s="217"/>
      <c r="G985" s="218"/>
      <c r="H985" s="243">
        <f>H961+H969</f>
        <v>21231860</v>
      </c>
      <c r="I985" s="28">
        <f>I961+I969+I977</f>
        <v>0</v>
      </c>
      <c r="J985" s="28">
        <f>J961+J969+J977</f>
        <v>0</v>
      </c>
      <c r="K985" s="12"/>
    </row>
    <row r="986" spans="1:11" x14ac:dyDescent="0.25">
      <c r="A986" s="227"/>
      <c r="B986" s="228"/>
      <c r="C986" s="156" t="s">
        <v>30</v>
      </c>
      <c r="D986" s="157"/>
      <c r="E986" s="157"/>
      <c r="F986" s="157"/>
      <c r="G986" s="158"/>
      <c r="H986" s="244"/>
      <c r="I986" s="28">
        <f t="shared" ref="I986:J991" si="78">I962+I970+I978</f>
        <v>30000</v>
      </c>
      <c r="J986" s="28">
        <f t="shared" si="78"/>
        <v>30000</v>
      </c>
      <c r="K986" s="12"/>
    </row>
    <row r="987" spans="1:11" x14ac:dyDescent="0.25">
      <c r="A987" s="227"/>
      <c r="B987" s="228"/>
      <c r="C987" s="156" t="s">
        <v>244</v>
      </c>
      <c r="D987" s="157"/>
      <c r="E987" s="157"/>
      <c r="F987" s="157"/>
      <c r="G987" s="158"/>
      <c r="H987" s="244"/>
      <c r="I987" s="28">
        <f t="shared" si="78"/>
        <v>44000</v>
      </c>
      <c r="J987" s="28">
        <f t="shared" si="78"/>
        <v>44000</v>
      </c>
      <c r="K987" s="12"/>
    </row>
    <row r="988" spans="1:11" x14ac:dyDescent="0.25">
      <c r="A988" s="227"/>
      <c r="B988" s="228"/>
      <c r="C988" s="156" t="s">
        <v>31</v>
      </c>
      <c r="D988" s="157"/>
      <c r="E988" s="157"/>
      <c r="F988" s="157"/>
      <c r="G988" s="158"/>
      <c r="H988" s="244"/>
      <c r="I988" s="28">
        <f t="shared" si="78"/>
        <v>192500</v>
      </c>
      <c r="J988" s="28">
        <f t="shared" si="78"/>
        <v>192500</v>
      </c>
      <c r="K988" s="12"/>
    </row>
    <row r="989" spans="1:11" x14ac:dyDescent="0.25">
      <c r="A989" s="227"/>
      <c r="B989" s="228"/>
      <c r="C989" s="156" t="s">
        <v>32</v>
      </c>
      <c r="D989" s="157"/>
      <c r="E989" s="157"/>
      <c r="F989" s="157"/>
      <c r="G989" s="158"/>
      <c r="H989" s="244"/>
      <c r="I989" s="28">
        <f t="shared" si="78"/>
        <v>14420000</v>
      </c>
      <c r="J989" s="28">
        <f t="shared" si="78"/>
        <v>14420000</v>
      </c>
      <c r="K989" s="12"/>
    </row>
    <row r="990" spans="1:11" x14ac:dyDescent="0.25">
      <c r="A990" s="227"/>
      <c r="B990" s="228"/>
      <c r="C990" s="161" t="s">
        <v>33</v>
      </c>
      <c r="D990" s="162"/>
      <c r="E990" s="162"/>
      <c r="F990" s="162"/>
      <c r="G990" s="163"/>
      <c r="H990" s="244"/>
      <c r="I990" s="28">
        <f t="shared" si="78"/>
        <v>5800000</v>
      </c>
      <c r="J990" s="28">
        <f t="shared" si="78"/>
        <v>5800000</v>
      </c>
      <c r="K990" s="12"/>
    </row>
    <row r="991" spans="1:11" x14ac:dyDescent="0.25">
      <c r="A991" s="227"/>
      <c r="B991" s="228"/>
      <c r="C991" s="161" t="s">
        <v>77</v>
      </c>
      <c r="D991" s="162"/>
      <c r="E991" s="162"/>
      <c r="F991" s="162"/>
      <c r="G991" s="163"/>
      <c r="H991" s="244"/>
      <c r="I991" s="28">
        <f t="shared" si="78"/>
        <v>0</v>
      </c>
      <c r="J991" s="28">
        <f t="shared" si="78"/>
        <v>0</v>
      </c>
      <c r="K991" s="12"/>
    </row>
    <row r="992" spans="1:11" x14ac:dyDescent="0.25">
      <c r="A992" s="198" t="s">
        <v>8</v>
      </c>
      <c r="B992" s="268"/>
      <c r="C992" s="268"/>
      <c r="D992" s="268"/>
      <c r="E992" s="268"/>
      <c r="F992" s="268"/>
      <c r="G992" s="268"/>
      <c r="H992" s="33"/>
      <c r="I992" s="34"/>
      <c r="J992" s="34"/>
      <c r="K992" s="8"/>
    </row>
    <row r="993" spans="1:11" ht="48.75" customHeight="1" x14ac:dyDescent="0.25">
      <c r="A993" s="60">
        <v>1</v>
      </c>
      <c r="B993" s="250" t="s">
        <v>255</v>
      </c>
      <c r="C993" s="250"/>
      <c r="D993" s="250"/>
      <c r="E993" s="250"/>
      <c r="F993" s="250"/>
      <c r="G993" s="10" t="s">
        <v>7</v>
      </c>
      <c r="H993" s="26">
        <f>H994</f>
        <v>8225000</v>
      </c>
      <c r="I993" s="25">
        <f>SUM(I994:I1000)</f>
        <v>6072000</v>
      </c>
      <c r="J993" s="25">
        <f>SUM(J994:J1000)</f>
        <v>6072000</v>
      </c>
      <c r="K993" s="11"/>
    </row>
    <row r="994" spans="1:11" ht="15" customHeight="1" x14ac:dyDescent="0.25">
      <c r="A994" s="4"/>
      <c r="B994" s="61">
        <v>3</v>
      </c>
      <c r="C994" s="62" t="s">
        <v>16</v>
      </c>
      <c r="D994" s="153"/>
      <c r="E994" s="153"/>
      <c r="F994" s="153"/>
      <c r="G994" s="153"/>
      <c r="H994" s="154">
        <v>8225000</v>
      </c>
      <c r="I994" s="63"/>
      <c r="J994" s="63"/>
      <c r="K994" s="68"/>
    </row>
    <row r="995" spans="1:11" x14ac:dyDescent="0.25">
      <c r="A995" s="4"/>
      <c r="B995" s="61">
        <v>4</v>
      </c>
      <c r="C995" s="62" t="s">
        <v>17</v>
      </c>
      <c r="D995" s="153"/>
      <c r="E995" s="153"/>
      <c r="F995" s="153"/>
      <c r="G995" s="153"/>
      <c r="H995" s="154"/>
      <c r="I995" s="63"/>
      <c r="J995" s="63">
        <f>I995</f>
        <v>0</v>
      </c>
      <c r="K995" s="283" t="s">
        <v>151</v>
      </c>
    </row>
    <row r="996" spans="1:11" x14ac:dyDescent="0.25">
      <c r="A996" s="4"/>
      <c r="B996" s="61">
        <v>6</v>
      </c>
      <c r="C996" s="62" t="s">
        <v>246</v>
      </c>
      <c r="D996" s="153"/>
      <c r="E996" s="153"/>
      <c r="F996" s="153"/>
      <c r="G996" s="153"/>
      <c r="H996" s="154"/>
      <c r="I996" s="63">
        <v>31000</v>
      </c>
      <c r="J996" s="63">
        <f>I996</f>
        <v>31000</v>
      </c>
      <c r="K996" s="283"/>
    </row>
    <row r="997" spans="1:11" x14ac:dyDescent="0.25">
      <c r="A997" s="4"/>
      <c r="B997" s="61">
        <v>6</v>
      </c>
      <c r="C997" s="62" t="s">
        <v>18</v>
      </c>
      <c r="D997" s="153"/>
      <c r="E997" s="153"/>
      <c r="F997" s="153"/>
      <c r="G997" s="153"/>
      <c r="H997" s="154">
        <v>7069000</v>
      </c>
      <c r="I997" s="63">
        <v>95000</v>
      </c>
      <c r="J997" s="63">
        <f>I997</f>
        <v>95000</v>
      </c>
      <c r="K997" s="283"/>
    </row>
    <row r="998" spans="1:11" x14ac:dyDescent="0.25">
      <c r="A998" s="4"/>
      <c r="B998" s="61">
        <v>2</v>
      </c>
      <c r="C998" s="62" t="s">
        <v>21</v>
      </c>
      <c r="D998" s="153"/>
      <c r="E998" s="153"/>
      <c r="F998" s="153"/>
      <c r="G998" s="153"/>
      <c r="H998" s="154"/>
      <c r="I998" s="63">
        <v>5946000</v>
      </c>
      <c r="J998" s="63">
        <f>I998</f>
        <v>5946000</v>
      </c>
      <c r="K998" s="283"/>
    </row>
    <row r="999" spans="1:11" x14ac:dyDescent="0.25">
      <c r="A999" s="4"/>
      <c r="B999" s="61">
        <v>5</v>
      </c>
      <c r="C999" s="62" t="s">
        <v>19</v>
      </c>
      <c r="D999" s="61"/>
      <c r="E999" s="61"/>
      <c r="F999" s="61"/>
      <c r="G999" s="61">
        <f>E999*F999</f>
        <v>0</v>
      </c>
      <c r="H999" s="154"/>
      <c r="I999" s="63">
        <f>G999</f>
        <v>0</v>
      </c>
      <c r="J999" s="63"/>
      <c r="K999" s="68"/>
    </row>
    <row r="1000" spans="1:11" x14ac:dyDescent="0.25">
      <c r="A1000" s="4"/>
      <c r="B1000" s="64">
        <v>10</v>
      </c>
      <c r="C1000" s="62" t="s">
        <v>20</v>
      </c>
      <c r="D1000" s="61"/>
      <c r="E1000" s="61"/>
      <c r="F1000" s="61"/>
      <c r="G1000" s="61">
        <f>E1000*F1000</f>
        <v>0</v>
      </c>
      <c r="H1000" s="83"/>
      <c r="I1000" s="63">
        <f>G1000</f>
        <v>0</v>
      </c>
      <c r="J1000" s="63"/>
      <c r="K1000" s="68"/>
    </row>
    <row r="1001" spans="1:11" x14ac:dyDescent="0.25">
      <c r="A1001" s="9">
        <v>2</v>
      </c>
      <c r="B1001" s="177" t="s">
        <v>112</v>
      </c>
      <c r="C1001" s="177"/>
      <c r="D1001" s="177"/>
      <c r="E1001" s="177"/>
      <c r="F1001" s="177"/>
      <c r="G1001" s="10" t="s">
        <v>7</v>
      </c>
      <c r="H1001" s="26">
        <f>H1002</f>
        <v>31975544</v>
      </c>
      <c r="I1001" s="25">
        <f>SUM(I1002:I1010)</f>
        <v>29048500</v>
      </c>
      <c r="J1001" s="25">
        <f>SUM(J1002:J1010)</f>
        <v>29048500</v>
      </c>
      <c r="K1001" s="11"/>
    </row>
    <row r="1002" spans="1:11" x14ac:dyDescent="0.25">
      <c r="A1002" s="4"/>
      <c r="B1002" s="61">
        <v>3</v>
      </c>
      <c r="C1002" s="62" t="s">
        <v>16</v>
      </c>
      <c r="D1002" s="153"/>
      <c r="E1002" s="153"/>
      <c r="F1002" s="153"/>
      <c r="G1002" s="153"/>
      <c r="H1002" s="154">
        <v>31975544</v>
      </c>
      <c r="I1002" s="63"/>
      <c r="J1002" s="63"/>
      <c r="K1002" s="68"/>
    </row>
    <row r="1003" spans="1:11" x14ac:dyDescent="0.25">
      <c r="A1003" s="4"/>
      <c r="B1003" s="61">
        <v>4</v>
      </c>
      <c r="C1003" s="62" t="s">
        <v>17</v>
      </c>
      <c r="D1003" s="153"/>
      <c r="E1003" s="153"/>
      <c r="F1003" s="153"/>
      <c r="G1003" s="153"/>
      <c r="H1003" s="154"/>
      <c r="I1003" s="63">
        <v>18500</v>
      </c>
      <c r="J1003" s="63">
        <f t="shared" ref="J1003:J1010" si="79">I1003</f>
        <v>18500</v>
      </c>
      <c r="K1003" s="174" t="s">
        <v>151</v>
      </c>
    </row>
    <row r="1004" spans="1:11" x14ac:dyDescent="0.25">
      <c r="A1004" s="4"/>
      <c r="B1004" s="61">
        <v>4</v>
      </c>
      <c r="C1004" s="62" t="s">
        <v>237</v>
      </c>
      <c r="D1004" s="131"/>
      <c r="E1004" s="131"/>
      <c r="F1004" s="131"/>
      <c r="G1004" s="131"/>
      <c r="H1004" s="154"/>
      <c r="I1004" s="63">
        <v>21500</v>
      </c>
      <c r="J1004" s="63">
        <f t="shared" si="79"/>
        <v>21500</v>
      </c>
      <c r="K1004" s="175"/>
    </row>
    <row r="1005" spans="1:11" x14ac:dyDescent="0.25">
      <c r="A1005" s="4"/>
      <c r="B1005" s="61">
        <v>6</v>
      </c>
      <c r="C1005" s="62" t="s">
        <v>246</v>
      </c>
      <c r="D1005" s="153"/>
      <c r="E1005" s="153"/>
      <c r="F1005" s="153"/>
      <c r="G1005" s="153"/>
      <c r="H1005" s="154"/>
      <c r="I1005" s="63">
        <v>75000</v>
      </c>
      <c r="J1005" s="63">
        <f t="shared" si="79"/>
        <v>75000</v>
      </c>
      <c r="K1005" s="175"/>
    </row>
    <row r="1006" spans="1:11" x14ac:dyDescent="0.25">
      <c r="A1006" s="4"/>
      <c r="B1006" s="61">
        <v>6</v>
      </c>
      <c r="C1006" s="62" t="s">
        <v>18</v>
      </c>
      <c r="D1006" s="153"/>
      <c r="E1006" s="153"/>
      <c r="F1006" s="153"/>
      <c r="G1006" s="153"/>
      <c r="H1006" s="154">
        <v>20656093</v>
      </c>
      <c r="I1006" s="63">
        <v>165500</v>
      </c>
      <c r="J1006" s="63">
        <f t="shared" si="79"/>
        <v>165500</v>
      </c>
      <c r="K1006" s="175"/>
    </row>
    <row r="1007" spans="1:11" s="110" customFormat="1" x14ac:dyDescent="0.25">
      <c r="A1007" s="60"/>
      <c r="B1007" s="61">
        <v>6</v>
      </c>
      <c r="C1007" s="62" t="s">
        <v>191</v>
      </c>
      <c r="D1007" s="131"/>
      <c r="E1007" s="131"/>
      <c r="F1007" s="131"/>
      <c r="G1007" s="131"/>
      <c r="H1007" s="154"/>
      <c r="I1007" s="63">
        <v>133000</v>
      </c>
      <c r="J1007" s="63">
        <f>I1007</f>
        <v>133000</v>
      </c>
      <c r="K1007" s="175"/>
    </row>
    <row r="1008" spans="1:11" x14ac:dyDescent="0.25">
      <c r="A1008" s="4"/>
      <c r="B1008" s="61">
        <v>2</v>
      </c>
      <c r="C1008" s="62" t="s">
        <v>21</v>
      </c>
      <c r="D1008" s="153"/>
      <c r="E1008" s="153"/>
      <c r="F1008" s="153"/>
      <c r="G1008" s="153"/>
      <c r="H1008" s="154"/>
      <c r="I1008" s="63">
        <v>23500000</v>
      </c>
      <c r="J1008" s="63">
        <f t="shared" si="79"/>
        <v>23500000</v>
      </c>
      <c r="K1008" s="175"/>
    </row>
    <row r="1009" spans="1:11" x14ac:dyDescent="0.25">
      <c r="A1009" s="4"/>
      <c r="B1009" s="61">
        <v>5</v>
      </c>
      <c r="C1009" s="62" t="s">
        <v>19</v>
      </c>
      <c r="D1009" s="61" t="s">
        <v>105</v>
      </c>
      <c r="E1009" s="61">
        <v>1</v>
      </c>
      <c r="F1009" s="85">
        <v>5135000</v>
      </c>
      <c r="G1009" s="85">
        <f>E1009*F1009</f>
        <v>5135000</v>
      </c>
      <c r="H1009" s="154"/>
      <c r="I1009" s="63">
        <f>G1009</f>
        <v>5135000</v>
      </c>
      <c r="J1009" s="63">
        <f t="shared" si="79"/>
        <v>5135000</v>
      </c>
      <c r="K1009" s="176"/>
    </row>
    <row r="1010" spans="1:11" x14ac:dyDescent="0.25">
      <c r="A1010" s="4"/>
      <c r="B1010" s="64">
        <v>10</v>
      </c>
      <c r="C1010" s="62" t="s">
        <v>20</v>
      </c>
      <c r="D1010" s="61"/>
      <c r="E1010" s="61"/>
      <c r="F1010" s="61"/>
      <c r="G1010" s="61">
        <f>E1010*F1010</f>
        <v>0</v>
      </c>
      <c r="H1010" s="83"/>
      <c r="I1010" s="63">
        <f>G1010</f>
        <v>0</v>
      </c>
      <c r="J1010" s="63">
        <f t="shared" si="79"/>
        <v>0</v>
      </c>
      <c r="K1010" s="68"/>
    </row>
    <row r="1011" spans="1:11" x14ac:dyDescent="0.25">
      <c r="A1011" s="13"/>
      <c r="B1011" s="92"/>
      <c r="C1011" s="221" t="s">
        <v>51</v>
      </c>
      <c r="D1011" s="222"/>
      <c r="E1011" s="222"/>
      <c r="F1011" s="222"/>
      <c r="G1011" s="223"/>
      <c r="H1011" s="93">
        <f>SUM(H1012:H1018)</f>
        <v>40200544</v>
      </c>
      <c r="I1011" s="93">
        <f>I1001+I993</f>
        <v>35120500</v>
      </c>
      <c r="J1011" s="93">
        <f>J1001+J993</f>
        <v>35120500</v>
      </c>
      <c r="K1011" s="94"/>
    </row>
    <row r="1012" spans="1:11" x14ac:dyDescent="0.25">
      <c r="A1012" s="225"/>
      <c r="B1012" s="226"/>
      <c r="C1012" s="216" t="s">
        <v>88</v>
      </c>
      <c r="D1012" s="217"/>
      <c r="E1012" s="217"/>
      <c r="F1012" s="217"/>
      <c r="G1012" s="218"/>
      <c r="H1012" s="243">
        <f>H994+H1002</f>
        <v>40200544</v>
      </c>
      <c r="I1012" s="28">
        <f>I994+I1002</f>
        <v>0</v>
      </c>
      <c r="J1012" s="28">
        <f>J994+J1002</f>
        <v>0</v>
      </c>
      <c r="K1012" s="12"/>
    </row>
    <row r="1013" spans="1:11" x14ac:dyDescent="0.25">
      <c r="A1013" s="227"/>
      <c r="B1013" s="228"/>
      <c r="C1013" s="156" t="s">
        <v>37</v>
      </c>
      <c r="D1013" s="157"/>
      <c r="E1013" s="157"/>
      <c r="F1013" s="157"/>
      <c r="G1013" s="158"/>
      <c r="H1013" s="244"/>
      <c r="I1013" s="28">
        <f>I995+I1003+I1004</f>
        <v>40000</v>
      </c>
      <c r="J1013" s="28">
        <f>J995+J1003+J1004</f>
        <v>40000</v>
      </c>
      <c r="K1013" s="12"/>
    </row>
    <row r="1014" spans="1:11" x14ac:dyDescent="0.25">
      <c r="A1014" s="227"/>
      <c r="B1014" s="228"/>
      <c r="C1014" s="156" t="s">
        <v>245</v>
      </c>
      <c r="D1014" s="157"/>
      <c r="E1014" s="157"/>
      <c r="F1014" s="157"/>
      <c r="G1014" s="158"/>
      <c r="H1014" s="244"/>
      <c r="I1014" s="28">
        <f>I996+I1005+I1007</f>
        <v>239000</v>
      </c>
      <c r="J1014" s="28">
        <f>J996+J1005+J1007</f>
        <v>239000</v>
      </c>
      <c r="K1014" s="12"/>
    </row>
    <row r="1015" spans="1:11" x14ac:dyDescent="0.25">
      <c r="A1015" s="227"/>
      <c r="B1015" s="228"/>
      <c r="C1015" s="156" t="s">
        <v>38</v>
      </c>
      <c r="D1015" s="157"/>
      <c r="E1015" s="157"/>
      <c r="F1015" s="157"/>
      <c r="G1015" s="158"/>
      <c r="H1015" s="244"/>
      <c r="I1015" s="28">
        <f>I997+I1006</f>
        <v>260500</v>
      </c>
      <c r="J1015" s="28">
        <f>J997+J1006</f>
        <v>260500</v>
      </c>
      <c r="K1015" s="12"/>
    </row>
    <row r="1016" spans="1:11" x14ac:dyDescent="0.25">
      <c r="A1016" s="227"/>
      <c r="B1016" s="228"/>
      <c r="C1016" s="156" t="s">
        <v>39</v>
      </c>
      <c r="D1016" s="157"/>
      <c r="E1016" s="157"/>
      <c r="F1016" s="157"/>
      <c r="G1016" s="158"/>
      <c r="H1016" s="244"/>
      <c r="I1016" s="28">
        <f t="shared" ref="I1016:J1018" si="80">I998+I1008</f>
        <v>29446000</v>
      </c>
      <c r="J1016" s="28">
        <f t="shared" si="80"/>
        <v>29446000</v>
      </c>
      <c r="K1016" s="12"/>
    </row>
    <row r="1017" spans="1:11" x14ac:dyDescent="0.25">
      <c r="A1017" s="227"/>
      <c r="B1017" s="228"/>
      <c r="C1017" s="161" t="s">
        <v>40</v>
      </c>
      <c r="D1017" s="162"/>
      <c r="E1017" s="162"/>
      <c r="F1017" s="162"/>
      <c r="G1017" s="163"/>
      <c r="H1017" s="244"/>
      <c r="I1017" s="28">
        <f t="shared" si="80"/>
        <v>5135000</v>
      </c>
      <c r="J1017" s="28">
        <f t="shared" si="80"/>
        <v>5135000</v>
      </c>
      <c r="K1017" s="12"/>
    </row>
    <row r="1018" spans="1:11" x14ac:dyDescent="0.25">
      <c r="A1018" s="227"/>
      <c r="B1018" s="228"/>
      <c r="C1018" s="161" t="s">
        <v>78</v>
      </c>
      <c r="D1018" s="162"/>
      <c r="E1018" s="162"/>
      <c r="F1018" s="162"/>
      <c r="G1018" s="163"/>
      <c r="H1018" s="244"/>
      <c r="I1018" s="28">
        <f t="shared" si="80"/>
        <v>0</v>
      </c>
      <c r="J1018" s="28">
        <f t="shared" si="80"/>
        <v>0</v>
      </c>
      <c r="K1018" s="12"/>
    </row>
    <row r="1019" spans="1:11" x14ac:dyDescent="0.25">
      <c r="A1019" s="173" t="s">
        <v>13</v>
      </c>
      <c r="B1019" s="173"/>
      <c r="C1019" s="173"/>
      <c r="D1019" s="173"/>
      <c r="E1019" s="173"/>
      <c r="F1019" s="173"/>
      <c r="G1019" s="173"/>
      <c r="H1019" s="5"/>
      <c r="I1019" s="6"/>
      <c r="J1019" s="6"/>
      <c r="K1019" s="6"/>
    </row>
    <row r="1020" spans="1:11" x14ac:dyDescent="0.25">
      <c r="A1020" s="13"/>
      <c r="B1020" s="13"/>
      <c r="C1020" s="231" t="s">
        <v>52</v>
      </c>
      <c r="D1020" s="232"/>
      <c r="E1020" s="232"/>
      <c r="F1020" s="232"/>
      <c r="G1020" s="233"/>
      <c r="H1020" s="14">
        <f>SUM(H1021:H1027)</f>
        <v>0</v>
      </c>
      <c r="I1020" s="14">
        <f>SUM(I1021:I1027)</f>
        <v>0</v>
      </c>
      <c r="J1020" s="14">
        <f>SUM(J1021:J1027)</f>
        <v>0</v>
      </c>
      <c r="K1020" s="14"/>
    </row>
    <row r="1021" spans="1:11" x14ac:dyDescent="0.25">
      <c r="A1021" s="225"/>
      <c r="B1021" s="226"/>
      <c r="C1021" s="216" t="s">
        <v>89</v>
      </c>
      <c r="D1021" s="217"/>
      <c r="E1021" s="217"/>
      <c r="F1021" s="217"/>
      <c r="G1021" s="218"/>
      <c r="H1021" s="248">
        <v>0</v>
      </c>
      <c r="I1021" s="12">
        <v>0</v>
      </c>
      <c r="J1021" s="12">
        <v>0</v>
      </c>
      <c r="K1021" s="12"/>
    </row>
    <row r="1022" spans="1:11" x14ac:dyDescent="0.25">
      <c r="A1022" s="227"/>
      <c r="B1022" s="228"/>
      <c r="C1022" s="156" t="s">
        <v>41</v>
      </c>
      <c r="D1022" s="157"/>
      <c r="E1022" s="157"/>
      <c r="F1022" s="157"/>
      <c r="G1022" s="158"/>
      <c r="H1022" s="249"/>
      <c r="I1022" s="12">
        <v>0</v>
      </c>
      <c r="J1022" s="12">
        <v>0</v>
      </c>
      <c r="K1022" s="12"/>
    </row>
    <row r="1023" spans="1:11" x14ac:dyDescent="0.25">
      <c r="A1023" s="227"/>
      <c r="B1023" s="228"/>
      <c r="C1023" s="156" t="s">
        <v>251</v>
      </c>
      <c r="D1023" s="157"/>
      <c r="E1023" s="157"/>
      <c r="F1023" s="157"/>
      <c r="G1023" s="158"/>
      <c r="H1023" s="249"/>
      <c r="I1023" s="12">
        <v>0</v>
      </c>
      <c r="J1023" s="12">
        <v>0</v>
      </c>
      <c r="K1023" s="12"/>
    </row>
    <row r="1024" spans="1:11" x14ac:dyDescent="0.25">
      <c r="A1024" s="227"/>
      <c r="B1024" s="228"/>
      <c r="C1024" s="156" t="s">
        <v>42</v>
      </c>
      <c r="D1024" s="157"/>
      <c r="E1024" s="157"/>
      <c r="F1024" s="157"/>
      <c r="G1024" s="158"/>
      <c r="H1024" s="249"/>
      <c r="I1024" s="12">
        <v>0</v>
      </c>
      <c r="J1024" s="12">
        <v>0</v>
      </c>
      <c r="K1024" s="12"/>
    </row>
    <row r="1025" spans="1:11" x14ac:dyDescent="0.25">
      <c r="A1025" s="227"/>
      <c r="B1025" s="228"/>
      <c r="C1025" s="156" t="s">
        <v>43</v>
      </c>
      <c r="D1025" s="157"/>
      <c r="E1025" s="157"/>
      <c r="F1025" s="157"/>
      <c r="G1025" s="158"/>
      <c r="H1025" s="249"/>
      <c r="I1025" s="12">
        <v>0</v>
      </c>
      <c r="J1025" s="12">
        <v>0</v>
      </c>
      <c r="K1025" s="12"/>
    </row>
    <row r="1026" spans="1:11" x14ac:dyDescent="0.25">
      <c r="A1026" s="227"/>
      <c r="B1026" s="228"/>
      <c r="C1026" s="161" t="s">
        <v>44</v>
      </c>
      <c r="D1026" s="162"/>
      <c r="E1026" s="162"/>
      <c r="F1026" s="162"/>
      <c r="G1026" s="163"/>
      <c r="H1026" s="249"/>
      <c r="I1026" s="12">
        <v>0</v>
      </c>
      <c r="J1026" s="12">
        <v>0</v>
      </c>
      <c r="K1026" s="12"/>
    </row>
    <row r="1027" spans="1:11" x14ac:dyDescent="0.25">
      <c r="A1027" s="238"/>
      <c r="B1027" s="245"/>
      <c r="C1027" s="161" t="s">
        <v>79</v>
      </c>
      <c r="D1027" s="162"/>
      <c r="E1027" s="162"/>
      <c r="F1027" s="162"/>
      <c r="G1027" s="163"/>
      <c r="H1027" s="249"/>
      <c r="I1027" s="12">
        <v>0</v>
      </c>
      <c r="J1027" s="12">
        <v>0</v>
      </c>
      <c r="K1027" s="12"/>
    </row>
    <row r="1028" spans="1:11" ht="15.75" thickBot="1" x14ac:dyDescent="0.3">
      <c r="A1028" s="198" t="s">
        <v>9</v>
      </c>
      <c r="B1028" s="268"/>
      <c r="C1028" s="268"/>
      <c r="D1028" s="268"/>
      <c r="E1028" s="268"/>
      <c r="F1028" s="268"/>
      <c r="G1028" s="268"/>
      <c r="H1028" s="7"/>
      <c r="I1028" s="8"/>
      <c r="J1028" s="8"/>
      <c r="K1028" s="8"/>
    </row>
    <row r="1029" spans="1:11" x14ac:dyDescent="0.25">
      <c r="A1029" s="60">
        <v>1</v>
      </c>
      <c r="B1029" s="251" t="s">
        <v>107</v>
      </c>
      <c r="C1029" s="251"/>
      <c r="D1029" s="251"/>
      <c r="E1029" s="251"/>
      <c r="F1029" s="251"/>
      <c r="G1029" s="35" t="s">
        <v>7</v>
      </c>
      <c r="H1029" s="26">
        <f>H1030</f>
        <v>3900000</v>
      </c>
      <c r="I1029" s="25">
        <f>SUM(I1030:I1036)</f>
        <v>715000</v>
      </c>
      <c r="J1029" s="25">
        <f>SUM(J1030:J1036)</f>
        <v>715000</v>
      </c>
      <c r="K1029" s="11"/>
    </row>
    <row r="1030" spans="1:11" ht="15" customHeight="1" x14ac:dyDescent="0.25">
      <c r="A1030" s="4"/>
      <c r="B1030" s="78">
        <v>3</v>
      </c>
      <c r="C1030" s="79" t="s">
        <v>16</v>
      </c>
      <c r="D1030" s="196"/>
      <c r="E1030" s="196"/>
      <c r="F1030" s="196"/>
      <c r="G1030" s="196"/>
      <c r="H1030" s="154">
        <v>3900000</v>
      </c>
      <c r="I1030" s="63"/>
      <c r="J1030" s="63"/>
      <c r="K1030" s="68"/>
    </row>
    <row r="1031" spans="1:11" x14ac:dyDescent="0.25">
      <c r="A1031" s="4"/>
      <c r="B1031" s="78">
        <v>4</v>
      </c>
      <c r="C1031" s="79" t="s">
        <v>17</v>
      </c>
      <c r="D1031" s="196"/>
      <c r="E1031" s="196"/>
      <c r="F1031" s="196"/>
      <c r="G1031" s="196"/>
      <c r="H1031" s="154"/>
      <c r="I1031" s="63">
        <v>4300</v>
      </c>
      <c r="J1031" s="63">
        <f>I1031</f>
        <v>4300</v>
      </c>
      <c r="K1031" s="174" t="s">
        <v>151</v>
      </c>
    </row>
    <row r="1032" spans="1:11" x14ac:dyDescent="0.25">
      <c r="A1032" s="4"/>
      <c r="B1032" s="78">
        <v>6</v>
      </c>
      <c r="C1032" s="79" t="s">
        <v>246</v>
      </c>
      <c r="D1032" s="196"/>
      <c r="E1032" s="196"/>
      <c r="F1032" s="196"/>
      <c r="G1032" s="196"/>
      <c r="H1032" s="154"/>
      <c r="I1032" s="63">
        <v>30500</v>
      </c>
      <c r="J1032" s="63">
        <f>I1032</f>
        <v>30500</v>
      </c>
      <c r="K1032" s="175"/>
    </row>
    <row r="1033" spans="1:11" x14ac:dyDescent="0.25">
      <c r="A1033" s="4"/>
      <c r="B1033" s="78">
        <v>6</v>
      </c>
      <c r="C1033" s="79" t="s">
        <v>18</v>
      </c>
      <c r="D1033" s="196"/>
      <c r="E1033" s="196"/>
      <c r="F1033" s="196"/>
      <c r="G1033" s="196"/>
      <c r="H1033" s="154">
        <v>3850000</v>
      </c>
      <c r="I1033" s="63">
        <v>12700</v>
      </c>
      <c r="J1033" s="63">
        <f>I1033</f>
        <v>12700</v>
      </c>
      <c r="K1033" s="175"/>
    </row>
    <row r="1034" spans="1:11" x14ac:dyDescent="0.25">
      <c r="A1034" s="4"/>
      <c r="B1034" s="78">
        <v>2</v>
      </c>
      <c r="C1034" s="79" t="s">
        <v>21</v>
      </c>
      <c r="D1034" s="196"/>
      <c r="E1034" s="196"/>
      <c r="F1034" s="196"/>
      <c r="G1034" s="196"/>
      <c r="H1034" s="154"/>
      <c r="I1034" s="63">
        <v>667500</v>
      </c>
      <c r="J1034" s="63">
        <f>I1034</f>
        <v>667500</v>
      </c>
      <c r="K1034" s="176"/>
    </row>
    <row r="1035" spans="1:11" x14ac:dyDescent="0.25">
      <c r="A1035" s="4"/>
      <c r="B1035" s="78">
        <v>5</v>
      </c>
      <c r="C1035" s="79" t="s">
        <v>19</v>
      </c>
      <c r="D1035" s="78"/>
      <c r="E1035" s="78"/>
      <c r="F1035" s="78"/>
      <c r="G1035" s="78">
        <f>E1035*F1035</f>
        <v>0</v>
      </c>
      <c r="H1035" s="154"/>
      <c r="I1035" s="63">
        <f>G1035</f>
        <v>0</v>
      </c>
      <c r="J1035" s="63"/>
      <c r="K1035" s="68"/>
    </row>
    <row r="1036" spans="1:11" x14ac:dyDescent="0.25">
      <c r="A1036" s="4"/>
      <c r="B1036" s="81">
        <v>10</v>
      </c>
      <c r="C1036" s="79" t="s">
        <v>20</v>
      </c>
      <c r="D1036" s="78"/>
      <c r="E1036" s="78"/>
      <c r="F1036" s="78"/>
      <c r="G1036" s="78">
        <f>E1036*F1036</f>
        <v>0</v>
      </c>
      <c r="H1036" s="105"/>
      <c r="I1036" s="63">
        <f>G1036</f>
        <v>0</v>
      </c>
      <c r="J1036" s="63"/>
      <c r="K1036" s="68"/>
    </row>
    <row r="1037" spans="1:11" ht="15" customHeight="1" x14ac:dyDescent="0.25">
      <c r="A1037" s="60">
        <v>2</v>
      </c>
      <c r="B1037" s="35" t="s">
        <v>108</v>
      </c>
      <c r="C1037" s="35"/>
      <c r="D1037" s="35"/>
      <c r="E1037" s="35"/>
      <c r="F1037" s="35"/>
      <c r="G1037" s="35" t="s">
        <v>7</v>
      </c>
      <c r="H1037" s="26">
        <f>H1038</f>
        <v>4600000</v>
      </c>
      <c r="I1037" s="25">
        <f>SUM(I1038:I1044)</f>
        <v>1693600</v>
      </c>
      <c r="J1037" s="25">
        <f>SUM(J1038:J1044)</f>
        <v>1693600</v>
      </c>
      <c r="K1037" s="11"/>
    </row>
    <row r="1038" spans="1:11" ht="15" customHeight="1" x14ac:dyDescent="0.25">
      <c r="A1038" s="4"/>
      <c r="B1038" s="78">
        <v>3</v>
      </c>
      <c r="C1038" s="79" t="s">
        <v>16</v>
      </c>
      <c r="D1038" s="196"/>
      <c r="E1038" s="196"/>
      <c r="F1038" s="196"/>
      <c r="G1038" s="196"/>
      <c r="H1038" s="154">
        <v>4600000</v>
      </c>
      <c r="I1038" s="63"/>
      <c r="J1038" s="63"/>
      <c r="K1038" s="68"/>
    </row>
    <row r="1039" spans="1:11" x14ac:dyDescent="0.25">
      <c r="A1039" s="4"/>
      <c r="B1039" s="78">
        <v>4</v>
      </c>
      <c r="C1039" s="79" t="s">
        <v>17</v>
      </c>
      <c r="D1039" s="196"/>
      <c r="E1039" s="196"/>
      <c r="F1039" s="196"/>
      <c r="G1039" s="196"/>
      <c r="H1039" s="154"/>
      <c r="I1039" s="63"/>
      <c r="J1039" s="63">
        <f>I1039</f>
        <v>0</v>
      </c>
      <c r="K1039" s="68"/>
    </row>
    <row r="1040" spans="1:11" x14ac:dyDescent="0.25">
      <c r="A1040" s="4"/>
      <c r="B1040" s="78">
        <v>6</v>
      </c>
      <c r="C1040" s="79" t="s">
        <v>246</v>
      </c>
      <c r="D1040" s="196"/>
      <c r="E1040" s="196"/>
      <c r="F1040" s="196"/>
      <c r="G1040" s="196"/>
      <c r="H1040" s="154"/>
      <c r="I1040" s="63"/>
      <c r="J1040" s="63">
        <f>I1040</f>
        <v>0</v>
      </c>
      <c r="K1040" s="68"/>
    </row>
    <row r="1041" spans="1:11" x14ac:dyDescent="0.25">
      <c r="A1041" s="4"/>
      <c r="B1041" s="78">
        <v>6</v>
      </c>
      <c r="C1041" s="79" t="s">
        <v>18</v>
      </c>
      <c r="D1041" s="196"/>
      <c r="E1041" s="196"/>
      <c r="F1041" s="196"/>
      <c r="G1041" s="196"/>
      <c r="H1041" s="154">
        <v>4590000</v>
      </c>
      <c r="I1041" s="63">
        <v>43600</v>
      </c>
      <c r="J1041" s="63">
        <f>I1041</f>
        <v>43600</v>
      </c>
      <c r="K1041" s="174" t="s">
        <v>151</v>
      </c>
    </row>
    <row r="1042" spans="1:11" x14ac:dyDescent="0.25">
      <c r="A1042" s="4"/>
      <c r="B1042" s="78">
        <v>2</v>
      </c>
      <c r="C1042" s="79" t="s">
        <v>21</v>
      </c>
      <c r="D1042" s="196"/>
      <c r="E1042" s="196"/>
      <c r="F1042" s="196"/>
      <c r="G1042" s="196"/>
      <c r="H1042" s="154"/>
      <c r="I1042" s="63">
        <v>1650000</v>
      </c>
      <c r="J1042" s="63">
        <f>I1042</f>
        <v>1650000</v>
      </c>
      <c r="K1042" s="176"/>
    </row>
    <row r="1043" spans="1:11" x14ac:dyDescent="0.25">
      <c r="A1043" s="4"/>
      <c r="B1043" s="78">
        <v>5</v>
      </c>
      <c r="C1043" s="79" t="s">
        <v>19</v>
      </c>
      <c r="D1043" s="78"/>
      <c r="E1043" s="78"/>
      <c r="F1043" s="78"/>
      <c r="G1043" s="78">
        <f>E1043*F1043</f>
        <v>0</v>
      </c>
      <c r="H1043" s="154"/>
      <c r="I1043" s="63">
        <f>G1043</f>
        <v>0</v>
      </c>
      <c r="J1043" s="63"/>
      <c r="K1043" s="68"/>
    </row>
    <row r="1044" spans="1:11" x14ac:dyDescent="0.25">
      <c r="A1044" s="4"/>
      <c r="B1044" s="81">
        <v>10</v>
      </c>
      <c r="C1044" s="79" t="s">
        <v>20</v>
      </c>
      <c r="D1044" s="78"/>
      <c r="E1044" s="78"/>
      <c r="F1044" s="78"/>
      <c r="G1044" s="78">
        <f>E1044*F1044</f>
        <v>0</v>
      </c>
      <c r="H1044" s="105"/>
      <c r="I1044" s="63">
        <f>G1044</f>
        <v>0</v>
      </c>
      <c r="J1044" s="63"/>
      <c r="K1044" s="68"/>
    </row>
    <row r="1045" spans="1:11" x14ac:dyDescent="0.25">
      <c r="A1045" s="60">
        <v>3</v>
      </c>
      <c r="B1045" s="251" t="s">
        <v>111</v>
      </c>
      <c r="C1045" s="251"/>
      <c r="D1045" s="251"/>
      <c r="E1045" s="251"/>
      <c r="F1045" s="251"/>
      <c r="G1045" s="35" t="s">
        <v>7</v>
      </c>
      <c r="H1045" s="26">
        <f>H1046</f>
        <v>3900000</v>
      </c>
      <c r="I1045" s="25">
        <f>SUM(I1046:I1052)</f>
        <v>2352700</v>
      </c>
      <c r="J1045" s="25">
        <f>SUM(J1046:J1052)</f>
        <v>2352700</v>
      </c>
      <c r="K1045" s="11"/>
    </row>
    <row r="1046" spans="1:11" ht="15" customHeight="1" x14ac:dyDescent="0.25">
      <c r="A1046" s="4"/>
      <c r="B1046" s="78">
        <v>3</v>
      </c>
      <c r="C1046" s="79" t="s">
        <v>16</v>
      </c>
      <c r="D1046" s="196"/>
      <c r="E1046" s="196"/>
      <c r="F1046" s="196"/>
      <c r="G1046" s="196"/>
      <c r="H1046" s="154">
        <v>3900000</v>
      </c>
      <c r="I1046" s="63"/>
      <c r="J1046" s="63"/>
      <c r="K1046" s="68"/>
    </row>
    <row r="1047" spans="1:11" x14ac:dyDescent="0.25">
      <c r="A1047" s="4"/>
      <c r="B1047" s="78">
        <v>4</v>
      </c>
      <c r="C1047" s="79" t="s">
        <v>17</v>
      </c>
      <c r="D1047" s="196"/>
      <c r="E1047" s="196"/>
      <c r="F1047" s="196"/>
      <c r="G1047" s="196"/>
      <c r="H1047" s="154"/>
      <c r="I1047" s="63">
        <v>3700</v>
      </c>
      <c r="J1047" s="63">
        <f>I1047</f>
        <v>3700</v>
      </c>
      <c r="K1047" s="170" t="s">
        <v>151</v>
      </c>
    </row>
    <row r="1048" spans="1:11" x14ac:dyDescent="0.25">
      <c r="A1048" s="4"/>
      <c r="B1048" s="78">
        <v>6</v>
      </c>
      <c r="C1048" s="79" t="s">
        <v>246</v>
      </c>
      <c r="D1048" s="196"/>
      <c r="E1048" s="196"/>
      <c r="F1048" s="196"/>
      <c r="G1048" s="196"/>
      <c r="H1048" s="154"/>
      <c r="I1048" s="63">
        <v>31100</v>
      </c>
      <c r="J1048" s="63">
        <f>I1048</f>
        <v>31100</v>
      </c>
      <c r="K1048" s="171"/>
    </row>
    <row r="1049" spans="1:11" x14ac:dyDescent="0.25">
      <c r="A1049" s="4"/>
      <c r="B1049" s="78">
        <v>6</v>
      </c>
      <c r="C1049" s="79" t="s">
        <v>18</v>
      </c>
      <c r="D1049" s="196"/>
      <c r="E1049" s="196"/>
      <c r="F1049" s="196"/>
      <c r="G1049" s="196"/>
      <c r="H1049" s="154">
        <v>3850000</v>
      </c>
      <c r="I1049" s="63">
        <v>19900</v>
      </c>
      <c r="J1049" s="63">
        <f>I1049</f>
        <v>19900</v>
      </c>
      <c r="K1049" s="171"/>
    </row>
    <row r="1050" spans="1:11" x14ac:dyDescent="0.25">
      <c r="A1050" s="4"/>
      <c r="B1050" s="78">
        <v>2</v>
      </c>
      <c r="C1050" s="79" t="s">
        <v>21</v>
      </c>
      <c r="D1050" s="196"/>
      <c r="E1050" s="196"/>
      <c r="F1050" s="196"/>
      <c r="G1050" s="196"/>
      <c r="H1050" s="154"/>
      <c r="I1050" s="113">
        <f>2123000+175000</f>
        <v>2298000</v>
      </c>
      <c r="J1050" s="113">
        <f>I1050</f>
        <v>2298000</v>
      </c>
      <c r="K1050" s="172"/>
    </row>
    <row r="1051" spans="1:11" x14ac:dyDescent="0.25">
      <c r="A1051" s="4"/>
      <c r="B1051" s="78">
        <v>5</v>
      </c>
      <c r="C1051" s="79" t="s">
        <v>19</v>
      </c>
      <c r="D1051" s="78"/>
      <c r="E1051" s="78"/>
      <c r="F1051" s="78"/>
      <c r="G1051" s="78">
        <f>E1051*F1051</f>
        <v>0</v>
      </c>
      <c r="H1051" s="154"/>
      <c r="I1051" s="63">
        <f>G1051</f>
        <v>0</v>
      </c>
      <c r="J1051" s="63"/>
      <c r="K1051" s="68"/>
    </row>
    <row r="1052" spans="1:11" x14ac:dyDescent="0.25">
      <c r="A1052" s="4"/>
      <c r="B1052" s="81">
        <v>10</v>
      </c>
      <c r="C1052" s="79" t="s">
        <v>20</v>
      </c>
      <c r="D1052" s="78"/>
      <c r="E1052" s="78"/>
      <c r="F1052" s="78"/>
      <c r="G1052" s="78">
        <f>E1052*F1052</f>
        <v>0</v>
      </c>
      <c r="H1052" s="105"/>
      <c r="I1052" s="63">
        <f>G1052</f>
        <v>0</v>
      </c>
      <c r="J1052" s="63"/>
      <c r="K1052" s="68"/>
    </row>
    <row r="1053" spans="1:11" x14ac:dyDescent="0.25">
      <c r="A1053" s="60">
        <v>4</v>
      </c>
      <c r="B1053" s="251" t="s">
        <v>116</v>
      </c>
      <c r="C1053" s="251"/>
      <c r="D1053" s="251"/>
      <c r="E1053" s="251"/>
      <c r="F1053" s="251"/>
      <c r="G1053" s="35" t="s">
        <v>7</v>
      </c>
      <c r="H1053" s="26">
        <f>H1054</f>
        <v>3170000</v>
      </c>
      <c r="I1053" s="25">
        <f>SUM(I1054:I1060)</f>
        <v>3216500</v>
      </c>
      <c r="J1053" s="25">
        <f>SUM(J1054:J1060)</f>
        <v>3216500</v>
      </c>
      <c r="K1053" s="11"/>
    </row>
    <row r="1054" spans="1:11" x14ac:dyDescent="0.25">
      <c r="A1054" s="4"/>
      <c r="B1054" s="78">
        <v>3</v>
      </c>
      <c r="C1054" s="79" t="s">
        <v>16</v>
      </c>
      <c r="D1054" s="196"/>
      <c r="E1054" s="196"/>
      <c r="F1054" s="196"/>
      <c r="G1054" s="196"/>
      <c r="H1054" s="154">
        <v>3170000</v>
      </c>
      <c r="I1054" s="63"/>
      <c r="J1054" s="63"/>
      <c r="K1054" s="68"/>
    </row>
    <row r="1055" spans="1:11" x14ac:dyDescent="0.25">
      <c r="A1055" s="4"/>
      <c r="B1055" s="78">
        <v>4</v>
      </c>
      <c r="C1055" s="79" t="s">
        <v>17</v>
      </c>
      <c r="D1055" s="196"/>
      <c r="E1055" s="196"/>
      <c r="F1055" s="196"/>
      <c r="G1055" s="196"/>
      <c r="H1055" s="154"/>
      <c r="I1055" s="63">
        <v>3700</v>
      </c>
      <c r="J1055" s="63">
        <f>I1055</f>
        <v>3700</v>
      </c>
      <c r="K1055" s="170" t="s">
        <v>151</v>
      </c>
    </row>
    <row r="1056" spans="1:11" x14ac:dyDescent="0.25">
      <c r="A1056" s="4"/>
      <c r="B1056" s="78">
        <v>6</v>
      </c>
      <c r="C1056" s="79" t="s">
        <v>246</v>
      </c>
      <c r="D1056" s="196"/>
      <c r="E1056" s="196"/>
      <c r="F1056" s="196"/>
      <c r="G1056" s="196"/>
      <c r="H1056" s="154"/>
      <c r="I1056" s="63">
        <v>12500</v>
      </c>
      <c r="J1056" s="63">
        <f>I1056</f>
        <v>12500</v>
      </c>
      <c r="K1056" s="171"/>
    </row>
    <row r="1057" spans="1:11" x14ac:dyDescent="0.25">
      <c r="A1057" s="4"/>
      <c r="B1057" s="78">
        <v>6</v>
      </c>
      <c r="C1057" s="79" t="s">
        <v>18</v>
      </c>
      <c r="D1057" s="196"/>
      <c r="E1057" s="196"/>
      <c r="F1057" s="196"/>
      <c r="G1057" s="196"/>
      <c r="H1057" s="154">
        <v>3160000</v>
      </c>
      <c r="I1057" s="63">
        <v>30300</v>
      </c>
      <c r="J1057" s="63">
        <f>I1057</f>
        <v>30300</v>
      </c>
      <c r="K1057" s="171"/>
    </row>
    <row r="1058" spans="1:11" x14ac:dyDescent="0.25">
      <c r="A1058" s="4"/>
      <c r="B1058" s="78">
        <v>2</v>
      </c>
      <c r="C1058" s="79" t="s">
        <v>21</v>
      </c>
      <c r="D1058" s="196"/>
      <c r="E1058" s="196"/>
      <c r="F1058" s="196"/>
      <c r="G1058" s="196"/>
      <c r="H1058" s="154"/>
      <c r="I1058" s="63">
        <v>3170000</v>
      </c>
      <c r="J1058" s="63">
        <f>I1058</f>
        <v>3170000</v>
      </c>
      <c r="K1058" s="172"/>
    </row>
    <row r="1059" spans="1:11" x14ac:dyDescent="0.25">
      <c r="A1059" s="4"/>
      <c r="B1059" s="78">
        <v>5</v>
      </c>
      <c r="C1059" s="79" t="s">
        <v>19</v>
      </c>
      <c r="D1059" s="78"/>
      <c r="E1059" s="78"/>
      <c r="F1059" s="78"/>
      <c r="G1059" s="78">
        <f>E1059*F1059</f>
        <v>0</v>
      </c>
      <c r="H1059" s="154"/>
      <c r="I1059" s="63">
        <f>G1059</f>
        <v>0</v>
      </c>
      <c r="J1059" s="63"/>
      <c r="K1059" s="68"/>
    </row>
    <row r="1060" spans="1:11" x14ac:dyDescent="0.25">
      <c r="A1060" s="4"/>
      <c r="B1060" s="81">
        <v>10</v>
      </c>
      <c r="C1060" s="79" t="s">
        <v>20</v>
      </c>
      <c r="D1060" s="78"/>
      <c r="E1060" s="78"/>
      <c r="F1060" s="78"/>
      <c r="G1060" s="78">
        <f>E1060*F1060</f>
        <v>0</v>
      </c>
      <c r="H1060" s="105"/>
      <c r="I1060" s="63">
        <f>G1060</f>
        <v>0</v>
      </c>
      <c r="J1060" s="63"/>
      <c r="K1060" s="68"/>
    </row>
    <row r="1061" spans="1:11" x14ac:dyDescent="0.25">
      <c r="A1061" s="60">
        <v>5</v>
      </c>
      <c r="B1061" s="251" t="s">
        <v>117</v>
      </c>
      <c r="C1061" s="251"/>
      <c r="D1061" s="251"/>
      <c r="E1061" s="251"/>
      <c r="F1061" s="251"/>
      <c r="G1061" s="35" t="s">
        <v>7</v>
      </c>
      <c r="H1061" s="26">
        <f>H1062</f>
        <v>4617000</v>
      </c>
      <c r="I1061" s="25">
        <f>SUM(I1062:I1068)</f>
        <v>4583395</v>
      </c>
      <c r="J1061" s="25">
        <f>SUM(J1062:J1068)</f>
        <v>4583395</v>
      </c>
      <c r="K1061" s="11"/>
    </row>
    <row r="1062" spans="1:11" x14ac:dyDescent="0.25">
      <c r="A1062" s="4"/>
      <c r="B1062" s="78">
        <v>3</v>
      </c>
      <c r="C1062" s="79" t="s">
        <v>16</v>
      </c>
      <c r="D1062" s="196"/>
      <c r="E1062" s="196"/>
      <c r="F1062" s="196"/>
      <c r="G1062" s="196"/>
      <c r="H1062" s="154">
        <v>4617000</v>
      </c>
      <c r="I1062" s="63"/>
      <c r="J1062" s="63"/>
      <c r="K1062" s="68"/>
    </row>
    <row r="1063" spans="1:11" x14ac:dyDescent="0.25">
      <c r="A1063" s="4"/>
      <c r="B1063" s="78">
        <v>4</v>
      </c>
      <c r="C1063" s="79" t="s">
        <v>17</v>
      </c>
      <c r="D1063" s="196"/>
      <c r="E1063" s="196"/>
      <c r="F1063" s="196"/>
      <c r="G1063" s="196"/>
      <c r="H1063" s="154"/>
      <c r="I1063" s="63">
        <v>3700</v>
      </c>
      <c r="J1063" s="63">
        <f>I1063</f>
        <v>3700</v>
      </c>
      <c r="K1063" s="170" t="s">
        <v>151</v>
      </c>
    </row>
    <row r="1064" spans="1:11" x14ac:dyDescent="0.25">
      <c r="A1064" s="4"/>
      <c r="B1064" s="78">
        <v>6</v>
      </c>
      <c r="C1064" s="79" t="s">
        <v>246</v>
      </c>
      <c r="D1064" s="196"/>
      <c r="E1064" s="196"/>
      <c r="F1064" s="196"/>
      <c r="G1064" s="196"/>
      <c r="H1064" s="154"/>
      <c r="I1064" s="63">
        <v>32540</v>
      </c>
      <c r="J1064" s="63">
        <f>I1064</f>
        <v>32540</v>
      </c>
      <c r="K1064" s="171"/>
    </row>
    <row r="1065" spans="1:11" x14ac:dyDescent="0.25">
      <c r="A1065" s="4"/>
      <c r="B1065" s="78">
        <v>6</v>
      </c>
      <c r="C1065" s="79" t="s">
        <v>18</v>
      </c>
      <c r="D1065" s="196"/>
      <c r="E1065" s="196"/>
      <c r="F1065" s="196"/>
      <c r="G1065" s="196"/>
      <c r="H1065" s="154">
        <v>4243000</v>
      </c>
      <c r="I1065" s="63">
        <v>51425</v>
      </c>
      <c r="J1065" s="63">
        <f>I1065</f>
        <v>51425</v>
      </c>
      <c r="K1065" s="171"/>
    </row>
    <row r="1066" spans="1:11" x14ac:dyDescent="0.25">
      <c r="A1066" s="4"/>
      <c r="B1066" s="78">
        <v>2</v>
      </c>
      <c r="C1066" s="79" t="s">
        <v>21</v>
      </c>
      <c r="D1066" s="196"/>
      <c r="E1066" s="196"/>
      <c r="F1066" s="196"/>
      <c r="G1066" s="196"/>
      <c r="H1066" s="154"/>
      <c r="I1066" s="113">
        <f>4175730+320000</f>
        <v>4495730</v>
      </c>
      <c r="J1066" s="113">
        <f>I1066</f>
        <v>4495730</v>
      </c>
      <c r="K1066" s="172"/>
    </row>
    <row r="1067" spans="1:11" x14ac:dyDescent="0.25">
      <c r="A1067" s="4"/>
      <c r="B1067" s="78">
        <v>5</v>
      </c>
      <c r="C1067" s="79" t="s">
        <v>19</v>
      </c>
      <c r="D1067" s="78"/>
      <c r="E1067" s="78"/>
      <c r="F1067" s="78"/>
      <c r="G1067" s="78">
        <f>E1067*F1067</f>
        <v>0</v>
      </c>
      <c r="H1067" s="154"/>
      <c r="I1067" s="63">
        <f>G1067</f>
        <v>0</v>
      </c>
      <c r="J1067" s="63"/>
      <c r="K1067" s="68"/>
    </row>
    <row r="1068" spans="1:11" x14ac:dyDescent="0.25">
      <c r="A1068" s="4"/>
      <c r="B1068" s="81">
        <v>10</v>
      </c>
      <c r="C1068" s="79" t="s">
        <v>20</v>
      </c>
      <c r="D1068" s="78"/>
      <c r="E1068" s="78"/>
      <c r="F1068" s="78"/>
      <c r="G1068" s="78">
        <f>E1068*F1068</f>
        <v>0</v>
      </c>
      <c r="H1068" s="105"/>
      <c r="I1068" s="63">
        <f>G1068</f>
        <v>0</v>
      </c>
      <c r="J1068" s="63"/>
      <c r="K1068" s="68"/>
    </row>
    <row r="1069" spans="1:11" x14ac:dyDescent="0.25">
      <c r="A1069" s="60">
        <v>6</v>
      </c>
      <c r="B1069" s="251" t="s">
        <v>119</v>
      </c>
      <c r="C1069" s="251"/>
      <c r="D1069" s="251"/>
      <c r="E1069" s="251"/>
      <c r="F1069" s="251"/>
      <c r="G1069" s="35" t="s">
        <v>7</v>
      </c>
      <c r="H1069" s="26">
        <f>H1070</f>
        <v>6670000</v>
      </c>
      <c r="I1069" s="25">
        <f>SUM(I1070:I1076)</f>
        <v>4265400</v>
      </c>
      <c r="J1069" s="25">
        <f>SUM(J1070:J1076)</f>
        <v>4265400</v>
      </c>
      <c r="K1069" s="11"/>
    </row>
    <row r="1070" spans="1:11" x14ac:dyDescent="0.25">
      <c r="A1070" s="4"/>
      <c r="B1070" s="78">
        <v>3</v>
      </c>
      <c r="C1070" s="79" t="s">
        <v>16</v>
      </c>
      <c r="D1070" s="196"/>
      <c r="E1070" s="196"/>
      <c r="F1070" s="196"/>
      <c r="G1070" s="196"/>
      <c r="H1070" s="154">
        <v>6670000</v>
      </c>
      <c r="I1070" s="63"/>
      <c r="J1070" s="63"/>
      <c r="K1070" s="68"/>
    </row>
    <row r="1071" spans="1:11" x14ac:dyDescent="0.25">
      <c r="A1071" s="4"/>
      <c r="B1071" s="78">
        <v>4</v>
      </c>
      <c r="C1071" s="79" t="s">
        <v>17</v>
      </c>
      <c r="D1071" s="196"/>
      <c r="E1071" s="196"/>
      <c r="F1071" s="196"/>
      <c r="G1071" s="196"/>
      <c r="H1071" s="154"/>
      <c r="I1071" s="63">
        <v>4900</v>
      </c>
      <c r="J1071" s="63">
        <f>I1071</f>
        <v>4900</v>
      </c>
      <c r="K1071" s="170" t="s">
        <v>151</v>
      </c>
    </row>
    <row r="1072" spans="1:11" x14ac:dyDescent="0.25">
      <c r="A1072" s="4"/>
      <c r="B1072" s="78">
        <v>6</v>
      </c>
      <c r="C1072" s="79" t="s">
        <v>246</v>
      </c>
      <c r="D1072" s="196"/>
      <c r="E1072" s="196"/>
      <c r="F1072" s="196"/>
      <c r="G1072" s="196"/>
      <c r="H1072" s="154"/>
      <c r="I1072" s="63">
        <v>50000</v>
      </c>
      <c r="J1072" s="63">
        <f>I1072</f>
        <v>50000</v>
      </c>
      <c r="K1072" s="171"/>
    </row>
    <row r="1073" spans="1:11" x14ac:dyDescent="0.25">
      <c r="A1073" s="4"/>
      <c r="B1073" s="78">
        <v>6</v>
      </c>
      <c r="C1073" s="79" t="s">
        <v>18</v>
      </c>
      <c r="D1073" s="196"/>
      <c r="E1073" s="196"/>
      <c r="F1073" s="196"/>
      <c r="G1073" s="196"/>
      <c r="H1073" s="154">
        <v>6570000</v>
      </c>
      <c r="I1073" s="63">
        <v>60500</v>
      </c>
      <c r="J1073" s="63">
        <f>I1073</f>
        <v>60500</v>
      </c>
      <c r="K1073" s="171"/>
    </row>
    <row r="1074" spans="1:11" x14ac:dyDescent="0.25">
      <c r="A1074" s="4"/>
      <c r="B1074" s="78">
        <v>2</v>
      </c>
      <c r="C1074" s="79" t="s">
        <v>21</v>
      </c>
      <c r="D1074" s="196"/>
      <c r="E1074" s="196"/>
      <c r="F1074" s="196"/>
      <c r="G1074" s="196"/>
      <c r="H1074" s="154"/>
      <c r="I1074" s="63">
        <v>4150000</v>
      </c>
      <c r="J1074" s="63">
        <f>I1074</f>
        <v>4150000</v>
      </c>
      <c r="K1074" s="172"/>
    </row>
    <row r="1075" spans="1:11" x14ac:dyDescent="0.25">
      <c r="A1075" s="4"/>
      <c r="B1075" s="78">
        <v>5</v>
      </c>
      <c r="C1075" s="79" t="s">
        <v>19</v>
      </c>
      <c r="D1075" s="78"/>
      <c r="E1075" s="78"/>
      <c r="F1075" s="78"/>
      <c r="G1075" s="78">
        <f>E1075*F1075</f>
        <v>0</v>
      </c>
      <c r="H1075" s="154"/>
      <c r="I1075" s="63">
        <f>G1075</f>
        <v>0</v>
      </c>
      <c r="J1075" s="63"/>
      <c r="K1075" s="68"/>
    </row>
    <row r="1076" spans="1:11" x14ac:dyDescent="0.25">
      <c r="A1076" s="4"/>
      <c r="B1076" s="81">
        <v>10</v>
      </c>
      <c r="C1076" s="79" t="s">
        <v>20</v>
      </c>
      <c r="D1076" s="78"/>
      <c r="E1076" s="78"/>
      <c r="F1076" s="78"/>
      <c r="G1076" s="78">
        <f>E1076*F1076</f>
        <v>0</v>
      </c>
      <c r="H1076" s="105"/>
      <c r="I1076" s="63">
        <f>G1076</f>
        <v>0</v>
      </c>
      <c r="J1076" s="63"/>
      <c r="K1076" s="68"/>
    </row>
    <row r="1077" spans="1:11" x14ac:dyDescent="0.25">
      <c r="A1077" s="60">
        <v>7</v>
      </c>
      <c r="B1077" s="251" t="s">
        <v>120</v>
      </c>
      <c r="C1077" s="251"/>
      <c r="D1077" s="251"/>
      <c r="E1077" s="251"/>
      <c r="F1077" s="251"/>
      <c r="G1077" s="35" t="s">
        <v>7</v>
      </c>
      <c r="H1077" s="26">
        <f>H1078</f>
        <v>2960000</v>
      </c>
      <c r="I1077" s="25">
        <f>SUM(I1078:I1084)</f>
        <v>1532680</v>
      </c>
      <c r="J1077" s="25">
        <f>SUM(J1078:J1084)</f>
        <v>1532680</v>
      </c>
      <c r="K1077" s="11"/>
    </row>
    <row r="1078" spans="1:11" x14ac:dyDescent="0.25">
      <c r="A1078" s="4"/>
      <c r="B1078" s="78">
        <v>3</v>
      </c>
      <c r="C1078" s="79" t="s">
        <v>16</v>
      </c>
      <c r="D1078" s="196"/>
      <c r="E1078" s="196"/>
      <c r="F1078" s="196"/>
      <c r="G1078" s="196"/>
      <c r="H1078" s="154">
        <v>2960000</v>
      </c>
      <c r="I1078" s="63"/>
      <c r="J1078" s="63"/>
      <c r="K1078" s="68"/>
    </row>
    <row r="1079" spans="1:11" x14ac:dyDescent="0.25">
      <c r="A1079" s="4"/>
      <c r="B1079" s="78">
        <v>4</v>
      </c>
      <c r="C1079" s="79" t="s">
        <v>17</v>
      </c>
      <c r="D1079" s="196"/>
      <c r="E1079" s="196"/>
      <c r="F1079" s="196"/>
      <c r="G1079" s="196"/>
      <c r="H1079" s="154"/>
      <c r="I1079" s="63">
        <v>4120</v>
      </c>
      <c r="J1079" s="63">
        <f>I1079</f>
        <v>4120</v>
      </c>
      <c r="K1079" s="170" t="s">
        <v>151</v>
      </c>
    </row>
    <row r="1080" spans="1:11" x14ac:dyDescent="0.25">
      <c r="A1080" s="4"/>
      <c r="B1080" s="78">
        <v>6</v>
      </c>
      <c r="C1080" s="79" t="s">
        <v>246</v>
      </c>
      <c r="D1080" s="196"/>
      <c r="E1080" s="196"/>
      <c r="F1080" s="196"/>
      <c r="G1080" s="196"/>
      <c r="H1080" s="154"/>
      <c r="I1080" s="63">
        <v>20570</v>
      </c>
      <c r="J1080" s="63">
        <f>I1080</f>
        <v>20570</v>
      </c>
      <c r="K1080" s="171"/>
    </row>
    <row r="1081" spans="1:11" x14ac:dyDescent="0.25">
      <c r="A1081" s="4"/>
      <c r="B1081" s="78">
        <v>6</v>
      </c>
      <c r="C1081" s="79" t="s">
        <v>18</v>
      </c>
      <c r="D1081" s="196"/>
      <c r="E1081" s="196"/>
      <c r="F1081" s="196"/>
      <c r="G1081" s="196"/>
      <c r="H1081" s="154">
        <v>2686000</v>
      </c>
      <c r="I1081" s="63">
        <v>27000</v>
      </c>
      <c r="J1081" s="63">
        <f>I1081</f>
        <v>27000</v>
      </c>
      <c r="K1081" s="171"/>
    </row>
    <row r="1082" spans="1:11" x14ac:dyDescent="0.25">
      <c r="A1082" s="4"/>
      <c r="B1082" s="78">
        <v>2</v>
      </c>
      <c r="C1082" s="79" t="s">
        <v>21</v>
      </c>
      <c r="D1082" s="196"/>
      <c r="E1082" s="196"/>
      <c r="F1082" s="196"/>
      <c r="G1082" s="196"/>
      <c r="H1082" s="154"/>
      <c r="I1082" s="63">
        <v>1480990</v>
      </c>
      <c r="J1082" s="63">
        <f>I1082</f>
        <v>1480990</v>
      </c>
      <c r="K1082" s="172"/>
    </row>
    <row r="1083" spans="1:11" x14ac:dyDescent="0.25">
      <c r="A1083" s="4"/>
      <c r="B1083" s="78">
        <v>5</v>
      </c>
      <c r="C1083" s="79" t="s">
        <v>19</v>
      </c>
      <c r="D1083" s="78"/>
      <c r="E1083" s="78"/>
      <c r="F1083" s="78"/>
      <c r="G1083" s="78">
        <f>E1083*F1083</f>
        <v>0</v>
      </c>
      <c r="H1083" s="154"/>
      <c r="I1083" s="63">
        <f>G1083</f>
        <v>0</v>
      </c>
      <c r="J1083" s="63"/>
      <c r="K1083" s="68"/>
    </row>
    <row r="1084" spans="1:11" x14ac:dyDescent="0.25">
      <c r="A1084" s="4"/>
      <c r="B1084" s="81">
        <v>10</v>
      </c>
      <c r="C1084" s="79" t="s">
        <v>20</v>
      </c>
      <c r="D1084" s="78"/>
      <c r="E1084" s="78"/>
      <c r="F1084" s="78"/>
      <c r="G1084" s="78">
        <f>E1084*F1084</f>
        <v>0</v>
      </c>
      <c r="H1084" s="105"/>
      <c r="I1084" s="63">
        <f>G1084</f>
        <v>0</v>
      </c>
      <c r="J1084" s="63"/>
      <c r="K1084" s="68"/>
    </row>
    <row r="1085" spans="1:11" x14ac:dyDescent="0.25">
      <c r="A1085" s="60">
        <v>8</v>
      </c>
      <c r="B1085" s="251" t="s">
        <v>118</v>
      </c>
      <c r="C1085" s="251"/>
      <c r="D1085" s="251"/>
      <c r="E1085" s="251"/>
      <c r="F1085" s="251"/>
      <c r="G1085" s="35" t="s">
        <v>7</v>
      </c>
      <c r="H1085" s="26">
        <f>H1086</f>
        <v>3847000</v>
      </c>
      <c r="I1085" s="25">
        <f>SUM(I1086:I1092)</f>
        <v>799130</v>
      </c>
      <c r="J1085" s="25">
        <f>SUM(J1086:J1092)</f>
        <v>799130</v>
      </c>
      <c r="K1085" s="11"/>
    </row>
    <row r="1086" spans="1:11" x14ac:dyDescent="0.25">
      <c r="A1086" s="4"/>
      <c r="B1086" s="78">
        <v>3</v>
      </c>
      <c r="C1086" s="79" t="s">
        <v>16</v>
      </c>
      <c r="D1086" s="196"/>
      <c r="E1086" s="196"/>
      <c r="F1086" s="196"/>
      <c r="G1086" s="196"/>
      <c r="H1086" s="154">
        <v>3847000</v>
      </c>
      <c r="I1086" s="63"/>
      <c r="J1086" s="63"/>
      <c r="K1086" s="68"/>
    </row>
    <row r="1087" spans="1:11" x14ac:dyDescent="0.25">
      <c r="A1087" s="4"/>
      <c r="B1087" s="78">
        <v>4</v>
      </c>
      <c r="C1087" s="79" t="s">
        <v>17</v>
      </c>
      <c r="D1087" s="196"/>
      <c r="E1087" s="196"/>
      <c r="F1087" s="196"/>
      <c r="G1087" s="196"/>
      <c r="H1087" s="154"/>
      <c r="I1087" s="63">
        <v>3630</v>
      </c>
      <c r="J1087" s="63">
        <f>I1087</f>
        <v>3630</v>
      </c>
      <c r="K1087" s="170" t="s">
        <v>151</v>
      </c>
    </row>
    <row r="1088" spans="1:11" x14ac:dyDescent="0.25">
      <c r="A1088" s="4"/>
      <c r="B1088" s="78">
        <v>6</v>
      </c>
      <c r="C1088" s="79" t="s">
        <v>246</v>
      </c>
      <c r="D1088" s="196"/>
      <c r="E1088" s="196"/>
      <c r="F1088" s="196"/>
      <c r="G1088" s="196"/>
      <c r="H1088" s="154"/>
      <c r="I1088" s="63">
        <v>19500</v>
      </c>
      <c r="J1088" s="63">
        <f>I1088</f>
        <v>19500</v>
      </c>
      <c r="K1088" s="171"/>
    </row>
    <row r="1089" spans="1:11" x14ac:dyDescent="0.25">
      <c r="A1089" s="4"/>
      <c r="B1089" s="78">
        <v>6</v>
      </c>
      <c r="C1089" s="79" t="s">
        <v>18</v>
      </c>
      <c r="D1089" s="196"/>
      <c r="E1089" s="196"/>
      <c r="F1089" s="196"/>
      <c r="G1089" s="196"/>
      <c r="H1089" s="154">
        <v>352000</v>
      </c>
      <c r="I1089" s="63">
        <v>36000</v>
      </c>
      <c r="J1089" s="63">
        <f>I1089</f>
        <v>36000</v>
      </c>
      <c r="K1089" s="171"/>
    </row>
    <row r="1090" spans="1:11" x14ac:dyDescent="0.25">
      <c r="A1090" s="4"/>
      <c r="B1090" s="78">
        <v>2</v>
      </c>
      <c r="C1090" s="79" t="s">
        <v>21</v>
      </c>
      <c r="D1090" s="196"/>
      <c r="E1090" s="196"/>
      <c r="F1090" s="196"/>
      <c r="G1090" s="196"/>
      <c r="H1090" s="154"/>
      <c r="I1090" s="113">
        <f>709000+15000+16000</f>
        <v>740000</v>
      </c>
      <c r="J1090" s="113">
        <f>I1090</f>
        <v>740000</v>
      </c>
      <c r="K1090" s="172"/>
    </row>
    <row r="1091" spans="1:11" x14ac:dyDescent="0.25">
      <c r="A1091" s="4"/>
      <c r="B1091" s="78">
        <v>5</v>
      </c>
      <c r="C1091" s="79" t="s">
        <v>19</v>
      </c>
      <c r="D1091" s="78"/>
      <c r="E1091" s="78"/>
      <c r="F1091" s="78"/>
      <c r="G1091" s="78">
        <f>E1091*F1091</f>
        <v>0</v>
      </c>
      <c r="H1091" s="154"/>
      <c r="I1091" s="63">
        <f>G1091</f>
        <v>0</v>
      </c>
      <c r="J1091" s="63"/>
      <c r="K1091" s="68"/>
    </row>
    <row r="1092" spans="1:11" x14ac:dyDescent="0.25">
      <c r="A1092" s="4"/>
      <c r="B1092" s="81">
        <v>10</v>
      </c>
      <c r="C1092" s="79" t="s">
        <v>20</v>
      </c>
      <c r="D1092" s="78"/>
      <c r="E1092" s="78"/>
      <c r="F1092" s="78"/>
      <c r="G1092" s="78">
        <f>E1092*F1092</f>
        <v>0</v>
      </c>
      <c r="H1092" s="105"/>
      <c r="I1092" s="63">
        <f>G1092</f>
        <v>0</v>
      </c>
      <c r="J1092" s="63"/>
      <c r="K1092" s="68"/>
    </row>
    <row r="1093" spans="1:11" x14ac:dyDescent="0.25">
      <c r="A1093" s="60">
        <v>9</v>
      </c>
      <c r="B1093" s="251" t="s">
        <v>121</v>
      </c>
      <c r="C1093" s="251"/>
      <c r="D1093" s="251"/>
      <c r="E1093" s="251"/>
      <c r="F1093" s="251"/>
      <c r="G1093" s="35" t="s">
        <v>7</v>
      </c>
      <c r="H1093" s="26">
        <f>H1094</f>
        <v>4982300</v>
      </c>
      <c r="I1093" s="25">
        <f>SUM(I1094:I1100)</f>
        <v>236740</v>
      </c>
      <c r="J1093" s="25">
        <f>SUM(J1094:J1100)</f>
        <v>236740</v>
      </c>
      <c r="K1093" s="11"/>
    </row>
    <row r="1094" spans="1:11" x14ac:dyDescent="0.25">
      <c r="A1094" s="4"/>
      <c r="B1094" s="78">
        <v>3</v>
      </c>
      <c r="C1094" s="79" t="s">
        <v>16</v>
      </c>
      <c r="D1094" s="196"/>
      <c r="E1094" s="196"/>
      <c r="F1094" s="196"/>
      <c r="G1094" s="196"/>
      <c r="H1094" s="154">
        <v>4982300</v>
      </c>
      <c r="I1094" s="63"/>
      <c r="J1094" s="63"/>
      <c r="K1094" s="68"/>
    </row>
    <row r="1095" spans="1:11" x14ac:dyDescent="0.25">
      <c r="A1095" s="4"/>
      <c r="B1095" s="78">
        <v>4</v>
      </c>
      <c r="C1095" s="79" t="s">
        <v>17</v>
      </c>
      <c r="D1095" s="196"/>
      <c r="E1095" s="196"/>
      <c r="F1095" s="196"/>
      <c r="G1095" s="196"/>
      <c r="H1095" s="154"/>
      <c r="I1095" s="63"/>
      <c r="J1095" s="63">
        <f>I1095</f>
        <v>0</v>
      </c>
      <c r="K1095" s="68"/>
    </row>
    <row r="1096" spans="1:11" x14ac:dyDescent="0.25">
      <c r="A1096" s="4"/>
      <c r="B1096" s="78">
        <v>6</v>
      </c>
      <c r="C1096" s="79" t="s">
        <v>246</v>
      </c>
      <c r="D1096" s="196"/>
      <c r="E1096" s="196"/>
      <c r="F1096" s="196"/>
      <c r="G1096" s="196"/>
      <c r="H1096" s="154"/>
      <c r="I1096" s="63"/>
      <c r="J1096" s="63">
        <f>I1096</f>
        <v>0</v>
      </c>
      <c r="K1096" s="68"/>
    </row>
    <row r="1097" spans="1:11" x14ac:dyDescent="0.25">
      <c r="A1097" s="4"/>
      <c r="B1097" s="78">
        <v>6</v>
      </c>
      <c r="C1097" s="79" t="s">
        <v>18</v>
      </c>
      <c r="D1097" s="196"/>
      <c r="E1097" s="196"/>
      <c r="F1097" s="196"/>
      <c r="G1097" s="196"/>
      <c r="H1097" s="154">
        <v>3623700</v>
      </c>
      <c r="I1097" s="63">
        <v>2740</v>
      </c>
      <c r="J1097" s="63">
        <f>I1097</f>
        <v>2740</v>
      </c>
      <c r="K1097" s="174" t="s">
        <v>151</v>
      </c>
    </row>
    <row r="1098" spans="1:11" x14ac:dyDescent="0.25">
      <c r="A1098" s="4"/>
      <c r="B1098" s="78">
        <v>2</v>
      </c>
      <c r="C1098" s="79" t="s">
        <v>21</v>
      </c>
      <c r="D1098" s="196"/>
      <c r="E1098" s="196"/>
      <c r="F1098" s="196"/>
      <c r="G1098" s="196"/>
      <c r="H1098" s="154"/>
      <c r="I1098" s="63">
        <v>234000</v>
      </c>
      <c r="J1098" s="63">
        <f>I1098</f>
        <v>234000</v>
      </c>
      <c r="K1098" s="176"/>
    </row>
    <row r="1099" spans="1:11" x14ac:dyDescent="0.25">
      <c r="A1099" s="4"/>
      <c r="B1099" s="78">
        <v>5</v>
      </c>
      <c r="C1099" s="79" t="s">
        <v>19</v>
      </c>
      <c r="D1099" s="78"/>
      <c r="E1099" s="78"/>
      <c r="F1099" s="78"/>
      <c r="G1099" s="78">
        <f>E1099*F1099</f>
        <v>0</v>
      </c>
      <c r="H1099" s="154"/>
      <c r="I1099" s="63">
        <f>G1099</f>
        <v>0</v>
      </c>
      <c r="J1099" s="63"/>
      <c r="K1099" s="68"/>
    </row>
    <row r="1100" spans="1:11" x14ac:dyDescent="0.25">
      <c r="A1100" s="4"/>
      <c r="B1100" s="81">
        <v>10</v>
      </c>
      <c r="C1100" s="79" t="s">
        <v>20</v>
      </c>
      <c r="D1100" s="78"/>
      <c r="E1100" s="78"/>
      <c r="F1100" s="78"/>
      <c r="G1100" s="78">
        <f>E1100*F1100</f>
        <v>0</v>
      </c>
      <c r="H1100" s="105"/>
      <c r="I1100" s="63">
        <f>G1100</f>
        <v>0</v>
      </c>
      <c r="J1100" s="63"/>
      <c r="K1100" s="68"/>
    </row>
    <row r="1101" spans="1:11" x14ac:dyDescent="0.25">
      <c r="A1101" s="60">
        <v>10</v>
      </c>
      <c r="B1101" s="169" t="s">
        <v>130</v>
      </c>
      <c r="C1101" s="169"/>
      <c r="D1101" s="169"/>
      <c r="E1101" s="169"/>
      <c r="F1101" s="169"/>
      <c r="G1101" s="10" t="s">
        <v>7</v>
      </c>
      <c r="H1101" s="26">
        <f>H1102</f>
        <v>13342644</v>
      </c>
      <c r="I1101" s="25">
        <f>SUM(I1102:I1108)</f>
        <v>9474000</v>
      </c>
      <c r="J1101" s="25">
        <f>SUM(J1102:J1108)</f>
        <v>9474000</v>
      </c>
      <c r="K1101" s="11"/>
    </row>
    <row r="1102" spans="1:11" x14ac:dyDescent="0.25">
      <c r="A1102" s="4"/>
      <c r="B1102" s="61">
        <v>3</v>
      </c>
      <c r="C1102" s="62" t="s">
        <v>16</v>
      </c>
      <c r="D1102" s="153"/>
      <c r="E1102" s="153"/>
      <c r="F1102" s="153"/>
      <c r="G1102" s="153"/>
      <c r="H1102" s="154">
        <v>13342644</v>
      </c>
      <c r="I1102" s="63"/>
      <c r="J1102" s="63"/>
      <c r="K1102" s="68"/>
    </row>
    <row r="1103" spans="1:11" x14ac:dyDescent="0.25">
      <c r="A1103" s="4"/>
      <c r="B1103" s="61">
        <v>4</v>
      </c>
      <c r="C1103" s="62" t="s">
        <v>17</v>
      </c>
      <c r="D1103" s="153"/>
      <c r="E1103" s="153"/>
      <c r="F1103" s="153"/>
      <c r="G1103" s="153"/>
      <c r="H1103" s="154"/>
      <c r="I1103" s="63">
        <v>5000</v>
      </c>
      <c r="J1103" s="63">
        <f>I1103</f>
        <v>5000</v>
      </c>
      <c r="K1103" s="170" t="s">
        <v>151</v>
      </c>
    </row>
    <row r="1104" spans="1:11" x14ac:dyDescent="0.25">
      <c r="A1104" s="4"/>
      <c r="B1104" s="61">
        <v>6</v>
      </c>
      <c r="C1104" s="62" t="s">
        <v>246</v>
      </c>
      <c r="D1104" s="153"/>
      <c r="E1104" s="153"/>
      <c r="F1104" s="153"/>
      <c r="G1104" s="153"/>
      <c r="H1104" s="154"/>
      <c r="I1104" s="63">
        <v>95000</v>
      </c>
      <c r="J1104" s="63">
        <f>I1104</f>
        <v>95000</v>
      </c>
      <c r="K1104" s="171"/>
    </row>
    <row r="1105" spans="1:11" x14ac:dyDescent="0.25">
      <c r="A1105" s="4"/>
      <c r="B1105" s="61">
        <v>6</v>
      </c>
      <c r="C1105" s="62" t="s">
        <v>18</v>
      </c>
      <c r="D1105" s="153"/>
      <c r="E1105" s="153"/>
      <c r="F1105" s="153"/>
      <c r="G1105" s="153"/>
      <c r="H1105" s="154">
        <v>12115772</v>
      </c>
      <c r="I1105" s="63">
        <v>124000</v>
      </c>
      <c r="J1105" s="63">
        <f>I1105</f>
        <v>124000</v>
      </c>
      <c r="K1105" s="171"/>
    </row>
    <row r="1106" spans="1:11" x14ac:dyDescent="0.25">
      <c r="A1106" s="4"/>
      <c r="B1106" s="61">
        <v>2</v>
      </c>
      <c r="C1106" s="62" t="s">
        <v>21</v>
      </c>
      <c r="D1106" s="153"/>
      <c r="E1106" s="153"/>
      <c r="F1106" s="153"/>
      <c r="G1106" s="153"/>
      <c r="H1106" s="154"/>
      <c r="I1106" s="113">
        <v>9250000</v>
      </c>
      <c r="J1106" s="113">
        <f>I1106</f>
        <v>9250000</v>
      </c>
      <c r="K1106" s="172"/>
    </row>
    <row r="1107" spans="1:11" x14ac:dyDescent="0.25">
      <c r="A1107" s="4"/>
      <c r="B1107" s="61">
        <v>5</v>
      </c>
      <c r="C1107" s="62" t="s">
        <v>19</v>
      </c>
      <c r="D1107" s="61"/>
      <c r="E1107" s="61"/>
      <c r="F1107" s="61"/>
      <c r="G1107" s="61">
        <f>E1107*F1107</f>
        <v>0</v>
      </c>
      <c r="H1107" s="154"/>
      <c r="I1107" s="63">
        <f>G1107</f>
        <v>0</v>
      </c>
      <c r="J1107" s="63"/>
      <c r="K1107" s="68"/>
    </row>
    <row r="1108" spans="1:11" x14ac:dyDescent="0.25">
      <c r="A1108" s="4"/>
      <c r="B1108" s="64">
        <v>10</v>
      </c>
      <c r="C1108" s="62" t="s">
        <v>20</v>
      </c>
      <c r="D1108" s="61"/>
      <c r="E1108" s="61"/>
      <c r="F1108" s="61"/>
      <c r="G1108" s="61">
        <f>E1108*F1108</f>
        <v>0</v>
      </c>
      <c r="H1108" s="105"/>
      <c r="I1108" s="63">
        <f>G1108</f>
        <v>0</v>
      </c>
      <c r="J1108" s="63"/>
      <c r="K1108" s="68"/>
    </row>
    <row r="1109" spans="1:11" x14ac:dyDescent="0.25">
      <c r="A1109" s="13"/>
      <c r="B1109" s="92"/>
      <c r="C1109" s="221" t="s">
        <v>46</v>
      </c>
      <c r="D1109" s="222"/>
      <c r="E1109" s="222"/>
      <c r="F1109" s="222"/>
      <c r="G1109" s="223"/>
      <c r="H1109" s="106">
        <f>SUM(H1110:H1116)</f>
        <v>51988944</v>
      </c>
      <c r="I1109" s="93">
        <f>SUM(I1110:I1116)</f>
        <v>28869145</v>
      </c>
      <c r="J1109" s="93">
        <f>SUM(J1110:J1116)</f>
        <v>28869145</v>
      </c>
      <c r="K1109" s="94"/>
    </row>
    <row r="1110" spans="1:11" x14ac:dyDescent="0.25">
      <c r="A1110" s="225"/>
      <c r="B1110" s="226"/>
      <c r="C1110" s="216" t="s">
        <v>90</v>
      </c>
      <c r="D1110" s="217"/>
      <c r="E1110" s="217"/>
      <c r="F1110" s="217"/>
      <c r="G1110" s="217"/>
      <c r="H1110" s="262">
        <f>H1030+H1038+H1046++H1054+H1062+H1070+H1078+H1086+H1094+H1102</f>
        <v>51988944</v>
      </c>
      <c r="I1110" s="103">
        <f>I1030+I1038+I1046+I1054+I1062+I1070+I1078+I1086+I1094+I1102</f>
        <v>0</v>
      </c>
      <c r="J1110" s="103">
        <f>J1030+J1038+J1046+J1054+J1062+J1070+J1078+J1086+J1094+J1102</f>
        <v>0</v>
      </c>
      <c r="K1110" s="12"/>
    </row>
    <row r="1111" spans="1:11" x14ac:dyDescent="0.25">
      <c r="A1111" s="227"/>
      <c r="B1111" s="228"/>
      <c r="C1111" s="156" t="s">
        <v>0</v>
      </c>
      <c r="D1111" s="157"/>
      <c r="E1111" s="157"/>
      <c r="F1111" s="157"/>
      <c r="G1111" s="157"/>
      <c r="H1111" s="263"/>
      <c r="I1111" s="103">
        <f t="shared" ref="I1111:J1116" si="81">I1031+I1039+I1047+I1055+I1063+I1071+I1079+I1087+I1095+I1103</f>
        <v>33050</v>
      </c>
      <c r="J1111" s="103">
        <f t="shared" si="81"/>
        <v>33050</v>
      </c>
      <c r="K1111" s="12"/>
    </row>
    <row r="1112" spans="1:11" x14ac:dyDescent="0.25">
      <c r="A1112" s="227"/>
      <c r="B1112" s="228"/>
      <c r="C1112" s="156" t="s">
        <v>252</v>
      </c>
      <c r="D1112" s="157"/>
      <c r="E1112" s="157"/>
      <c r="F1112" s="157"/>
      <c r="G1112" s="157"/>
      <c r="H1112" s="263"/>
      <c r="I1112" s="103">
        <f t="shared" si="81"/>
        <v>291710</v>
      </c>
      <c r="J1112" s="103">
        <f t="shared" si="81"/>
        <v>291710</v>
      </c>
      <c r="K1112" s="12"/>
    </row>
    <row r="1113" spans="1:11" x14ac:dyDescent="0.25">
      <c r="A1113" s="227"/>
      <c r="B1113" s="228"/>
      <c r="C1113" s="156" t="s">
        <v>1</v>
      </c>
      <c r="D1113" s="157"/>
      <c r="E1113" s="157"/>
      <c r="F1113" s="157"/>
      <c r="G1113" s="157"/>
      <c r="H1113" s="263"/>
      <c r="I1113" s="103">
        <f t="shared" si="81"/>
        <v>408165</v>
      </c>
      <c r="J1113" s="103">
        <f t="shared" si="81"/>
        <v>408165</v>
      </c>
      <c r="K1113" s="12"/>
    </row>
    <row r="1114" spans="1:11" x14ac:dyDescent="0.25">
      <c r="A1114" s="227"/>
      <c r="B1114" s="228"/>
      <c r="C1114" s="156" t="s">
        <v>45</v>
      </c>
      <c r="D1114" s="157"/>
      <c r="E1114" s="157"/>
      <c r="F1114" s="157"/>
      <c r="G1114" s="158"/>
      <c r="H1114" s="263"/>
      <c r="I1114" s="103">
        <f t="shared" si="81"/>
        <v>28136220</v>
      </c>
      <c r="J1114" s="103">
        <f t="shared" si="81"/>
        <v>28136220</v>
      </c>
      <c r="K1114" s="12"/>
    </row>
    <row r="1115" spans="1:11" x14ac:dyDescent="0.25">
      <c r="A1115" s="227"/>
      <c r="B1115" s="228"/>
      <c r="C1115" s="161" t="s">
        <v>2</v>
      </c>
      <c r="D1115" s="162"/>
      <c r="E1115" s="162"/>
      <c r="F1115" s="162"/>
      <c r="G1115" s="163"/>
      <c r="H1115" s="263"/>
      <c r="I1115" s="103">
        <f t="shared" si="81"/>
        <v>0</v>
      </c>
      <c r="J1115" s="103">
        <f t="shared" si="81"/>
        <v>0</v>
      </c>
      <c r="K1115" s="12"/>
    </row>
    <row r="1116" spans="1:11" x14ac:dyDescent="0.25">
      <c r="A1116" s="227"/>
      <c r="B1116" s="228"/>
      <c r="C1116" s="161" t="s">
        <v>80</v>
      </c>
      <c r="D1116" s="162"/>
      <c r="E1116" s="162"/>
      <c r="F1116" s="162"/>
      <c r="G1116" s="163"/>
      <c r="H1116" s="263"/>
      <c r="I1116" s="103">
        <f t="shared" si="81"/>
        <v>0</v>
      </c>
      <c r="J1116" s="103">
        <f t="shared" si="81"/>
        <v>0</v>
      </c>
      <c r="K1116" s="12"/>
    </row>
    <row r="1117" spans="1:11" x14ac:dyDescent="0.25">
      <c r="A1117" s="173" t="s">
        <v>14</v>
      </c>
      <c r="B1117" s="173"/>
      <c r="C1117" s="173"/>
      <c r="D1117" s="173"/>
      <c r="E1117" s="173"/>
      <c r="F1117" s="173"/>
      <c r="G1117" s="173"/>
      <c r="H1117" s="5"/>
      <c r="I1117" s="29"/>
      <c r="J1117" s="29"/>
      <c r="K1117" s="6"/>
    </row>
    <row r="1118" spans="1:11" x14ac:dyDescent="0.25">
      <c r="A1118" s="13"/>
      <c r="B1118" s="13"/>
      <c r="C1118" s="231" t="s">
        <v>53</v>
      </c>
      <c r="D1118" s="232"/>
      <c r="E1118" s="232"/>
      <c r="F1118" s="232"/>
      <c r="G1118" s="233"/>
      <c r="H1118" s="104">
        <f>H1119</f>
        <v>0</v>
      </c>
      <c r="I1118" s="27">
        <f>SUM(I1119:I1125)</f>
        <v>0</v>
      </c>
      <c r="J1118" s="27">
        <f>SUM(J1119:J1125)</f>
        <v>0</v>
      </c>
      <c r="K1118" s="14"/>
    </row>
    <row r="1119" spans="1:11" x14ac:dyDescent="0.25">
      <c r="A1119" s="225"/>
      <c r="B1119" s="226"/>
      <c r="C1119" s="216" t="s">
        <v>91</v>
      </c>
      <c r="D1119" s="217"/>
      <c r="E1119" s="217"/>
      <c r="F1119" s="217"/>
      <c r="G1119" s="217"/>
      <c r="H1119" s="260">
        <v>0</v>
      </c>
      <c r="I1119" s="103">
        <v>0</v>
      </c>
      <c r="J1119" s="28">
        <v>0</v>
      </c>
      <c r="K1119" s="12"/>
    </row>
    <row r="1120" spans="1:11" x14ac:dyDescent="0.25">
      <c r="A1120" s="227"/>
      <c r="B1120" s="228"/>
      <c r="C1120" s="156" t="s">
        <v>54</v>
      </c>
      <c r="D1120" s="157"/>
      <c r="E1120" s="157"/>
      <c r="F1120" s="157"/>
      <c r="G1120" s="157"/>
      <c r="H1120" s="261"/>
      <c r="I1120" s="103">
        <v>0</v>
      </c>
      <c r="J1120" s="28">
        <v>0</v>
      </c>
      <c r="K1120" s="12"/>
    </row>
    <row r="1121" spans="1:11" x14ac:dyDescent="0.25">
      <c r="A1121" s="227"/>
      <c r="B1121" s="228"/>
      <c r="C1121" s="156" t="s">
        <v>254</v>
      </c>
      <c r="D1121" s="157"/>
      <c r="E1121" s="157"/>
      <c r="F1121" s="157"/>
      <c r="G1121" s="157"/>
      <c r="H1121" s="261"/>
      <c r="I1121" s="103">
        <v>0</v>
      </c>
      <c r="J1121" s="28">
        <v>0</v>
      </c>
      <c r="K1121" s="12"/>
    </row>
    <row r="1122" spans="1:11" x14ac:dyDescent="0.25">
      <c r="A1122" s="227"/>
      <c r="B1122" s="228"/>
      <c r="C1122" s="156" t="s">
        <v>55</v>
      </c>
      <c r="D1122" s="157"/>
      <c r="E1122" s="157"/>
      <c r="F1122" s="157"/>
      <c r="G1122" s="157"/>
      <c r="H1122" s="261"/>
      <c r="I1122" s="103">
        <v>0</v>
      </c>
      <c r="J1122" s="28">
        <v>0</v>
      </c>
      <c r="K1122" s="12"/>
    </row>
    <row r="1123" spans="1:11" x14ac:dyDescent="0.25">
      <c r="A1123" s="227"/>
      <c r="B1123" s="228"/>
      <c r="C1123" s="156" t="s">
        <v>56</v>
      </c>
      <c r="D1123" s="157"/>
      <c r="E1123" s="157"/>
      <c r="F1123" s="157"/>
      <c r="G1123" s="158"/>
      <c r="H1123" s="265"/>
      <c r="I1123" s="28">
        <v>0</v>
      </c>
      <c r="J1123" s="28">
        <v>0</v>
      </c>
      <c r="K1123" s="12"/>
    </row>
    <row r="1124" spans="1:11" x14ac:dyDescent="0.25">
      <c r="A1124" s="227"/>
      <c r="B1124" s="228"/>
      <c r="C1124" s="161" t="s">
        <v>57</v>
      </c>
      <c r="D1124" s="162"/>
      <c r="E1124" s="162"/>
      <c r="F1124" s="162"/>
      <c r="G1124" s="163"/>
      <c r="H1124" s="265"/>
      <c r="I1124" s="28">
        <v>0</v>
      </c>
      <c r="J1124" s="28">
        <v>0</v>
      </c>
      <c r="K1124" s="12"/>
    </row>
    <row r="1125" spans="1:11" x14ac:dyDescent="0.25">
      <c r="A1125" s="227"/>
      <c r="B1125" s="228"/>
      <c r="C1125" s="161" t="s">
        <v>81</v>
      </c>
      <c r="D1125" s="162"/>
      <c r="E1125" s="162"/>
      <c r="F1125" s="162"/>
      <c r="G1125" s="163"/>
      <c r="H1125" s="265"/>
      <c r="I1125" s="28">
        <v>0</v>
      </c>
      <c r="J1125" s="28">
        <v>0</v>
      </c>
      <c r="K1125" s="12"/>
    </row>
    <row r="1126" spans="1:11" x14ac:dyDescent="0.25">
      <c r="A1126" s="173" t="s">
        <v>15</v>
      </c>
      <c r="B1126" s="173"/>
      <c r="C1126" s="173"/>
      <c r="D1126" s="173"/>
      <c r="E1126" s="173"/>
      <c r="F1126" s="173"/>
      <c r="G1126" s="173"/>
      <c r="H1126" s="5"/>
      <c r="I1126" s="29"/>
      <c r="J1126" s="29"/>
      <c r="K1126" s="6"/>
    </row>
    <row r="1127" spans="1:11" x14ac:dyDescent="0.25">
      <c r="A1127" s="60">
        <v>1</v>
      </c>
      <c r="B1127" s="200" t="s">
        <v>114</v>
      </c>
      <c r="C1127" s="200"/>
      <c r="D1127" s="200"/>
      <c r="E1127" s="200"/>
      <c r="F1127" s="200"/>
      <c r="G1127" s="10" t="s">
        <v>7</v>
      </c>
      <c r="H1127" s="107">
        <f>H1128</f>
        <v>0</v>
      </c>
      <c r="I1127" s="25">
        <f>SUM(I1128:I1134)</f>
        <v>1700000</v>
      </c>
      <c r="J1127" s="25">
        <f>SUM(J1128:J1134)</f>
        <v>1700000</v>
      </c>
      <c r="K1127" s="11"/>
    </row>
    <row r="1128" spans="1:11" x14ac:dyDescent="0.25">
      <c r="A1128" s="4"/>
      <c r="B1128" s="61">
        <v>3</v>
      </c>
      <c r="C1128" s="62" t="s">
        <v>16</v>
      </c>
      <c r="D1128" s="153"/>
      <c r="E1128" s="153"/>
      <c r="F1128" s="153"/>
      <c r="G1128" s="153"/>
      <c r="H1128" s="260">
        <v>0</v>
      </c>
      <c r="I1128" s="63"/>
      <c r="J1128" s="63"/>
      <c r="K1128" s="68"/>
    </row>
    <row r="1129" spans="1:11" x14ac:dyDescent="0.25">
      <c r="A1129" s="4"/>
      <c r="B1129" s="61">
        <v>4</v>
      </c>
      <c r="C1129" s="62" t="s">
        <v>17</v>
      </c>
      <c r="D1129" s="153"/>
      <c r="E1129" s="153"/>
      <c r="F1129" s="153"/>
      <c r="G1129" s="153"/>
      <c r="H1129" s="261"/>
      <c r="I1129" s="63"/>
      <c r="J1129" s="63"/>
      <c r="K1129" s="68"/>
    </row>
    <row r="1130" spans="1:11" x14ac:dyDescent="0.25">
      <c r="A1130" s="4"/>
      <c r="B1130" s="61">
        <v>6</v>
      </c>
      <c r="C1130" s="62" t="s">
        <v>246</v>
      </c>
      <c r="D1130" s="153"/>
      <c r="E1130" s="153"/>
      <c r="F1130" s="153"/>
      <c r="G1130" s="153"/>
      <c r="H1130" s="261"/>
      <c r="I1130" s="63"/>
      <c r="J1130" s="63"/>
      <c r="K1130" s="68"/>
    </row>
    <row r="1131" spans="1:11" x14ac:dyDescent="0.25">
      <c r="A1131" s="4"/>
      <c r="B1131" s="61">
        <v>6</v>
      </c>
      <c r="C1131" s="62" t="s">
        <v>18</v>
      </c>
      <c r="D1131" s="153"/>
      <c r="E1131" s="153"/>
      <c r="F1131" s="153"/>
      <c r="G1131" s="153"/>
      <c r="H1131" s="261"/>
      <c r="I1131" s="63"/>
      <c r="J1131" s="63"/>
      <c r="K1131" s="68"/>
    </row>
    <row r="1132" spans="1:11" x14ac:dyDescent="0.25">
      <c r="A1132" s="4"/>
      <c r="B1132" s="61">
        <v>2</v>
      </c>
      <c r="C1132" s="62" t="s">
        <v>21</v>
      </c>
      <c r="D1132" s="153"/>
      <c r="E1132" s="153"/>
      <c r="F1132" s="153"/>
      <c r="G1132" s="153"/>
      <c r="H1132" s="261"/>
      <c r="I1132" s="63"/>
      <c r="J1132" s="63"/>
      <c r="K1132" s="68"/>
    </row>
    <row r="1133" spans="1:11" x14ac:dyDescent="0.25">
      <c r="A1133" s="4"/>
      <c r="B1133" s="61">
        <v>5</v>
      </c>
      <c r="C1133" s="62" t="s">
        <v>19</v>
      </c>
      <c r="D1133" s="61" t="s">
        <v>105</v>
      </c>
      <c r="E1133" s="61">
        <v>1</v>
      </c>
      <c r="F1133" s="61">
        <v>1700000</v>
      </c>
      <c r="G1133" s="61">
        <f>E1133*F1133</f>
        <v>1700000</v>
      </c>
      <c r="H1133" s="261"/>
      <c r="I1133" s="63">
        <f>G1133</f>
        <v>1700000</v>
      </c>
      <c r="J1133" s="63">
        <f>I1133</f>
        <v>1700000</v>
      </c>
      <c r="K1133" s="68" t="s">
        <v>151</v>
      </c>
    </row>
    <row r="1134" spans="1:11" x14ac:dyDescent="0.25">
      <c r="A1134" s="4"/>
      <c r="B1134" s="64">
        <v>10</v>
      </c>
      <c r="C1134" s="62" t="s">
        <v>20</v>
      </c>
      <c r="D1134" s="61"/>
      <c r="E1134" s="61"/>
      <c r="F1134" s="61"/>
      <c r="G1134" s="61">
        <f>E1134*F1134</f>
        <v>0</v>
      </c>
      <c r="H1134" s="261"/>
      <c r="I1134" s="63">
        <f>G1134</f>
        <v>0</v>
      </c>
      <c r="J1134" s="63"/>
      <c r="K1134" s="68"/>
    </row>
    <row r="1135" spans="1:11" x14ac:dyDescent="0.25">
      <c r="A1135" s="13"/>
      <c r="B1135" s="92"/>
      <c r="C1135" s="221" t="s">
        <v>58</v>
      </c>
      <c r="D1135" s="222"/>
      <c r="E1135" s="222"/>
      <c r="F1135" s="222"/>
      <c r="G1135" s="223"/>
      <c r="H1135" s="108">
        <f>H1136</f>
        <v>0</v>
      </c>
      <c r="I1135" s="93">
        <f>SUM(I1136:I1142)</f>
        <v>1700000</v>
      </c>
      <c r="J1135" s="93">
        <f>SUM(J1136:J1142)</f>
        <v>1700000</v>
      </c>
      <c r="K1135" s="94"/>
    </row>
    <row r="1136" spans="1:11" x14ac:dyDescent="0.25">
      <c r="A1136" s="225"/>
      <c r="B1136" s="226"/>
      <c r="C1136" s="216" t="s">
        <v>83</v>
      </c>
      <c r="D1136" s="217"/>
      <c r="E1136" s="217"/>
      <c r="F1136" s="217"/>
      <c r="G1136" s="217"/>
      <c r="H1136" s="262">
        <f>H1128</f>
        <v>0</v>
      </c>
      <c r="I1136" s="103">
        <f>I1128</f>
        <v>0</v>
      </c>
      <c r="J1136" s="103">
        <f>J1128</f>
        <v>0</v>
      </c>
      <c r="K1136" s="12"/>
    </row>
    <row r="1137" spans="1:11" x14ac:dyDescent="0.25">
      <c r="A1137" s="227"/>
      <c r="B1137" s="228"/>
      <c r="C1137" s="156" t="s">
        <v>59</v>
      </c>
      <c r="D1137" s="157"/>
      <c r="E1137" s="157"/>
      <c r="F1137" s="157"/>
      <c r="G1137" s="157"/>
      <c r="H1137" s="263"/>
      <c r="I1137" s="103">
        <f t="shared" ref="I1137:J1142" si="82">I1129</f>
        <v>0</v>
      </c>
      <c r="J1137" s="103">
        <f t="shared" si="82"/>
        <v>0</v>
      </c>
      <c r="K1137" s="12"/>
    </row>
    <row r="1138" spans="1:11" ht="15" customHeight="1" x14ac:dyDescent="0.25">
      <c r="A1138" s="227"/>
      <c r="B1138" s="228"/>
      <c r="C1138" s="156" t="s">
        <v>253</v>
      </c>
      <c r="D1138" s="157"/>
      <c r="E1138" s="157"/>
      <c r="F1138" s="157"/>
      <c r="G1138" s="157"/>
      <c r="H1138" s="263"/>
      <c r="I1138" s="103">
        <f t="shared" si="82"/>
        <v>0</v>
      </c>
      <c r="J1138" s="103">
        <f t="shared" si="82"/>
        <v>0</v>
      </c>
      <c r="K1138" s="12"/>
    </row>
    <row r="1139" spans="1:11" x14ac:dyDescent="0.25">
      <c r="A1139" s="227"/>
      <c r="B1139" s="228"/>
      <c r="C1139" s="156" t="s">
        <v>60</v>
      </c>
      <c r="D1139" s="157"/>
      <c r="E1139" s="157"/>
      <c r="F1139" s="157"/>
      <c r="G1139" s="157"/>
      <c r="H1139" s="263"/>
      <c r="I1139" s="103">
        <f t="shared" si="82"/>
        <v>0</v>
      </c>
      <c r="J1139" s="103">
        <f t="shared" si="82"/>
        <v>0</v>
      </c>
      <c r="K1139" s="12"/>
    </row>
    <row r="1140" spans="1:11" x14ac:dyDescent="0.25">
      <c r="A1140" s="227"/>
      <c r="B1140" s="228"/>
      <c r="C1140" s="156" t="s">
        <v>61</v>
      </c>
      <c r="D1140" s="157"/>
      <c r="E1140" s="157"/>
      <c r="F1140" s="157"/>
      <c r="G1140" s="158"/>
      <c r="H1140" s="263"/>
      <c r="I1140" s="103">
        <f t="shared" si="82"/>
        <v>0</v>
      </c>
      <c r="J1140" s="103">
        <f t="shared" si="82"/>
        <v>0</v>
      </c>
      <c r="K1140" s="12"/>
    </row>
    <row r="1141" spans="1:11" x14ac:dyDescent="0.25">
      <c r="A1141" s="227"/>
      <c r="B1141" s="228"/>
      <c r="C1141" s="156" t="s">
        <v>62</v>
      </c>
      <c r="D1141" s="157"/>
      <c r="E1141" s="157"/>
      <c r="F1141" s="157"/>
      <c r="G1141" s="158"/>
      <c r="H1141" s="263"/>
      <c r="I1141" s="103">
        <f t="shared" si="82"/>
        <v>1700000</v>
      </c>
      <c r="J1141" s="103">
        <f t="shared" si="82"/>
        <v>1700000</v>
      </c>
      <c r="K1141" s="12"/>
    </row>
    <row r="1142" spans="1:11" x14ac:dyDescent="0.25">
      <c r="A1142" s="238"/>
      <c r="B1142" s="245"/>
      <c r="C1142" s="161" t="s">
        <v>81</v>
      </c>
      <c r="D1142" s="162"/>
      <c r="E1142" s="162"/>
      <c r="F1142" s="162"/>
      <c r="G1142" s="163"/>
      <c r="H1142" s="267"/>
      <c r="I1142" s="103">
        <f t="shared" si="82"/>
        <v>0</v>
      </c>
      <c r="J1142" s="103">
        <f t="shared" si="82"/>
        <v>0</v>
      </c>
      <c r="K1142" s="12"/>
    </row>
    <row r="1143" spans="1:11" x14ac:dyDescent="0.25">
      <c r="A1143" s="234"/>
      <c r="B1143" s="235"/>
      <c r="C1143" s="219" t="s">
        <v>92</v>
      </c>
      <c r="D1143" s="220"/>
      <c r="E1143" s="220"/>
      <c r="F1143" s="220"/>
      <c r="G1143" s="220"/>
      <c r="H1143" s="255">
        <f>H943+H952+H985+H1012+H1021+H1110+H1119+H1136</f>
        <v>113421348</v>
      </c>
      <c r="I1143" s="30">
        <f>I943+I952+I985+I1012+I1021+I1110+I1119+I1136</f>
        <v>0</v>
      </c>
      <c r="J1143" s="30">
        <f>J943+J952+J985+J1012+J1021+J1110+J1119+J1136</f>
        <v>0</v>
      </c>
      <c r="K1143" s="18"/>
    </row>
    <row r="1144" spans="1:11" x14ac:dyDescent="0.25">
      <c r="A1144" s="236"/>
      <c r="B1144" s="227"/>
      <c r="C1144" s="241" t="s">
        <v>71</v>
      </c>
      <c r="D1144" s="242"/>
      <c r="E1144" s="242"/>
      <c r="F1144" s="242"/>
      <c r="G1144" s="242"/>
      <c r="H1144" s="256"/>
      <c r="I1144" s="30">
        <f t="shared" ref="I1144:J1149" si="83">I944+I953+I986+I1013+I1022+I1111+I1120+I1137</f>
        <v>103050</v>
      </c>
      <c r="J1144" s="30">
        <f t="shared" si="83"/>
        <v>103050</v>
      </c>
      <c r="K1144" s="19"/>
    </row>
    <row r="1145" spans="1:11" x14ac:dyDescent="0.25">
      <c r="A1145" s="236"/>
      <c r="B1145" s="227"/>
      <c r="C1145" s="241" t="s">
        <v>249</v>
      </c>
      <c r="D1145" s="242"/>
      <c r="E1145" s="242"/>
      <c r="F1145" s="242"/>
      <c r="G1145" s="242"/>
      <c r="H1145" s="256"/>
      <c r="I1145" s="30">
        <f t="shared" si="83"/>
        <v>574710</v>
      </c>
      <c r="J1145" s="30">
        <f t="shared" si="83"/>
        <v>574710</v>
      </c>
      <c r="K1145" s="19"/>
    </row>
    <row r="1146" spans="1:11" x14ac:dyDescent="0.25">
      <c r="A1146" s="236"/>
      <c r="B1146" s="227"/>
      <c r="C1146" s="241" t="s">
        <v>72</v>
      </c>
      <c r="D1146" s="242"/>
      <c r="E1146" s="242"/>
      <c r="F1146" s="242"/>
      <c r="G1146" s="242"/>
      <c r="H1146" s="256"/>
      <c r="I1146" s="30">
        <f t="shared" si="83"/>
        <v>861165</v>
      </c>
      <c r="J1146" s="30">
        <f t="shared" si="83"/>
        <v>861165</v>
      </c>
      <c r="K1146" s="19"/>
    </row>
    <row r="1147" spans="1:11" x14ac:dyDescent="0.25">
      <c r="A1147" s="236"/>
      <c r="B1147" s="227"/>
      <c r="C1147" s="241" t="s">
        <v>73</v>
      </c>
      <c r="D1147" s="242"/>
      <c r="E1147" s="242"/>
      <c r="F1147" s="242"/>
      <c r="G1147" s="242"/>
      <c r="H1147" s="257"/>
      <c r="I1147" s="30">
        <f t="shared" si="83"/>
        <v>72002220</v>
      </c>
      <c r="J1147" s="30">
        <f t="shared" si="83"/>
        <v>72002220</v>
      </c>
      <c r="K1147" s="19"/>
    </row>
    <row r="1148" spans="1:11" x14ac:dyDescent="0.25">
      <c r="A1148" s="236"/>
      <c r="B1148" s="227"/>
      <c r="C1148" s="241" t="s">
        <v>74</v>
      </c>
      <c r="D1148" s="242"/>
      <c r="E1148" s="242"/>
      <c r="F1148" s="242"/>
      <c r="G1148" s="242"/>
      <c r="H1148" s="257"/>
      <c r="I1148" s="30">
        <f t="shared" si="83"/>
        <v>12635000</v>
      </c>
      <c r="J1148" s="30">
        <f t="shared" si="83"/>
        <v>12635000</v>
      </c>
      <c r="K1148" s="19"/>
    </row>
    <row r="1149" spans="1:11" x14ac:dyDescent="0.25">
      <c r="A1149" s="237"/>
      <c r="B1149" s="238"/>
      <c r="C1149" s="239" t="s">
        <v>82</v>
      </c>
      <c r="D1149" s="240"/>
      <c r="E1149" s="240"/>
      <c r="F1149" s="240"/>
      <c r="G1149" s="240"/>
      <c r="H1149" s="258"/>
      <c r="I1149" s="130">
        <f t="shared" si="83"/>
        <v>0</v>
      </c>
      <c r="J1149" s="130">
        <f t="shared" si="83"/>
        <v>0</v>
      </c>
      <c r="K1149" s="20"/>
    </row>
    <row r="1150" spans="1:11" ht="15.75" x14ac:dyDescent="0.25">
      <c r="A1150" s="229" t="s">
        <v>66</v>
      </c>
      <c r="B1150" s="230"/>
      <c r="C1150" s="230"/>
      <c r="D1150" s="230"/>
      <c r="E1150" s="230"/>
      <c r="F1150" s="230"/>
      <c r="G1150" s="230"/>
      <c r="H1150" s="129">
        <f>SUM(H1143:H1149)</f>
        <v>113421348</v>
      </c>
      <c r="I1150" s="129">
        <f>SUM(I1143:I1149)</f>
        <v>86176145</v>
      </c>
      <c r="J1150" s="129">
        <f>SUM(J1143:J1149)</f>
        <v>86176145</v>
      </c>
      <c r="K1150" s="17"/>
    </row>
    <row r="1157" spans="2:11" ht="15" customHeight="1" x14ac:dyDescent="0.25">
      <c r="J1157" s="16"/>
    </row>
    <row r="1158" spans="2:11" ht="15" customHeight="1" x14ac:dyDescent="0.25">
      <c r="B1158" s="58"/>
      <c r="C1158" s="254" t="s">
        <v>67</v>
      </c>
      <c r="D1158" s="254"/>
      <c r="E1158" s="254"/>
      <c r="F1158" s="58"/>
      <c r="G1158" s="58"/>
      <c r="H1158" s="58"/>
      <c r="I1158" s="253" t="s">
        <v>69</v>
      </c>
      <c r="J1158" s="253"/>
      <c r="K1158" s="58"/>
    </row>
    <row r="1159" spans="2:11" ht="15.75" x14ac:dyDescent="0.25">
      <c r="B1159" s="58"/>
      <c r="C1159" s="259" t="s">
        <v>68</v>
      </c>
      <c r="D1159" s="259"/>
      <c r="E1159" s="259"/>
      <c r="F1159" s="259"/>
      <c r="G1159" s="259"/>
      <c r="H1159" s="58"/>
      <c r="I1159" s="253"/>
      <c r="J1159" s="253"/>
      <c r="K1159" s="58"/>
    </row>
    <row r="1160" spans="2:11" ht="15.75" x14ac:dyDescent="0.25">
      <c r="B1160" s="58"/>
      <c r="C1160" s="266" t="s">
        <v>153</v>
      </c>
      <c r="D1160" s="266"/>
      <c r="E1160" s="59"/>
      <c r="F1160" s="264" t="s">
        <v>152</v>
      </c>
      <c r="G1160" s="264"/>
      <c r="H1160" s="58"/>
      <c r="I1160" s="252" t="s">
        <v>70</v>
      </c>
      <c r="J1160" s="252"/>
      <c r="K1160" s="58"/>
    </row>
    <row r="1161" spans="2:11" ht="15.75" x14ac:dyDescent="0.25">
      <c r="B1161" s="58"/>
      <c r="C1161" s="58"/>
      <c r="D1161" s="58"/>
      <c r="E1161" s="58"/>
      <c r="F1161" s="58"/>
      <c r="G1161" s="58"/>
      <c r="H1161" s="58"/>
      <c r="I1161" s="58"/>
      <c r="J1161" s="58"/>
      <c r="K1161" s="58"/>
    </row>
    <row r="1164" spans="2:11" x14ac:dyDescent="0.25">
      <c r="B1164" s="4" t="s">
        <v>97</v>
      </c>
      <c r="C1164" s="2" t="s">
        <v>99</v>
      </c>
      <c r="D1164" s="2"/>
      <c r="E1164" s="2"/>
      <c r="F1164" s="2"/>
      <c r="G1164" s="2"/>
      <c r="H1164" s="2"/>
      <c r="I1164" s="2"/>
      <c r="J1164" s="2"/>
      <c r="K1164" s="2"/>
    </row>
    <row r="1165" spans="2:11" x14ac:dyDescent="0.25">
      <c r="B1165" s="2"/>
      <c r="C1165" s="2" t="s">
        <v>102</v>
      </c>
      <c r="D1165" s="2"/>
      <c r="E1165" s="2"/>
      <c r="F1165" s="2"/>
      <c r="G1165" s="2"/>
      <c r="H1165" s="2"/>
      <c r="I1165" s="2"/>
      <c r="J1165" s="2"/>
      <c r="K1165" s="2"/>
    </row>
    <row r="1166" spans="2:11" x14ac:dyDescent="0.25">
      <c r="B1166" s="2"/>
      <c r="C1166" s="2" t="s">
        <v>100</v>
      </c>
      <c r="D1166" s="2"/>
      <c r="E1166" s="2"/>
      <c r="F1166" s="2"/>
      <c r="G1166" s="2"/>
      <c r="H1166" s="2"/>
      <c r="I1166" s="2"/>
      <c r="J1166" s="2"/>
      <c r="K1166" s="2"/>
    </row>
    <row r="1167" spans="2:11" x14ac:dyDescent="0.25">
      <c r="B1167" s="2"/>
      <c r="C1167" s="2" t="s">
        <v>103</v>
      </c>
      <c r="D1167" s="2"/>
      <c r="E1167" s="2"/>
      <c r="F1167" s="2"/>
      <c r="G1167" s="2"/>
      <c r="H1167" s="2"/>
      <c r="I1167" s="2"/>
      <c r="J1167" s="2"/>
      <c r="K1167" s="2"/>
    </row>
    <row r="1168" spans="2:11" x14ac:dyDescent="0.25">
      <c r="B1168" s="2"/>
      <c r="C1168" s="2"/>
      <c r="D1168" s="2"/>
      <c r="E1168" s="2"/>
      <c r="F1168" s="2"/>
      <c r="G1168" s="2"/>
      <c r="H1168" s="2"/>
      <c r="I1168" s="2"/>
      <c r="J1168" s="2"/>
      <c r="K1168" s="2"/>
    </row>
    <row r="1169" spans="2:11" x14ac:dyDescent="0.25">
      <c r="B1169" s="2"/>
      <c r="C1169" s="2"/>
      <c r="D1169" s="2"/>
      <c r="E1169" s="2"/>
      <c r="F1169" s="2"/>
      <c r="G1169" s="2"/>
      <c r="H1169" s="2"/>
      <c r="I1169" s="2"/>
      <c r="J1169" s="2"/>
      <c r="K1169" s="2"/>
    </row>
  </sheetData>
  <mergeCells count="1220">
    <mergeCell ref="B528:F528"/>
    <mergeCell ref="D529:G529"/>
    <mergeCell ref="H529:H531"/>
    <mergeCell ref="D530:G530"/>
    <mergeCell ref="D531:G531"/>
    <mergeCell ref="D532:G532"/>
    <mergeCell ref="H532:H534"/>
    <mergeCell ref="K995:K998"/>
    <mergeCell ref="K661:K663"/>
    <mergeCell ref="A772:K772"/>
    <mergeCell ref="C763:G763"/>
    <mergeCell ref="A804:B810"/>
    <mergeCell ref="A802:G802"/>
    <mergeCell ref="B732:F732"/>
    <mergeCell ref="C803:G803"/>
    <mergeCell ref="C778:G778"/>
    <mergeCell ref="C788:G788"/>
    <mergeCell ref="A783:G783"/>
    <mergeCell ref="D734:G734"/>
    <mergeCell ref="B544:F544"/>
    <mergeCell ref="D578:G578"/>
    <mergeCell ref="D589:G589"/>
    <mergeCell ref="D610:G610"/>
    <mergeCell ref="D533:G533"/>
    <mergeCell ref="D604:G604"/>
    <mergeCell ref="B536:F536"/>
    <mergeCell ref="D537:G537"/>
    <mergeCell ref="H537:H539"/>
    <mergeCell ref="H540:H542"/>
    <mergeCell ref="D148:G148"/>
    <mergeCell ref="D149:G149"/>
    <mergeCell ref="D150:G150"/>
    <mergeCell ref="H150:H152"/>
    <mergeCell ref="D151:G151"/>
    <mergeCell ref="D705:G705"/>
    <mergeCell ref="K206:K207"/>
    <mergeCell ref="K270:K271"/>
    <mergeCell ref="K750:K751"/>
    <mergeCell ref="D669:G669"/>
    <mergeCell ref="A640:G640"/>
    <mergeCell ref="D670:G670"/>
    <mergeCell ref="D611:G611"/>
    <mergeCell ref="D612:G612"/>
    <mergeCell ref="H612:H614"/>
    <mergeCell ref="D613:G613"/>
    <mergeCell ref="D561:G561"/>
    <mergeCell ref="H561:H563"/>
    <mergeCell ref="B552:F552"/>
    <mergeCell ref="D553:G553"/>
    <mergeCell ref="B576:F576"/>
    <mergeCell ref="D504:G504"/>
    <mergeCell ref="H504:H506"/>
    <mergeCell ref="D505:G505"/>
    <mergeCell ref="D506:G506"/>
    <mergeCell ref="D507:G507"/>
    <mergeCell ref="H507:H509"/>
    <mergeCell ref="D508:G508"/>
    <mergeCell ref="B511:F511"/>
    <mergeCell ref="D524:G524"/>
    <mergeCell ref="H524:H526"/>
    <mergeCell ref="D525:G525"/>
    <mergeCell ref="K1087:K1090"/>
    <mergeCell ref="K1097:K1098"/>
    <mergeCell ref="K1103:K1106"/>
    <mergeCell ref="K68:K71"/>
    <mergeCell ref="K239:K241"/>
    <mergeCell ref="K313:K317"/>
    <mergeCell ref="K329:K332"/>
    <mergeCell ref="K346:K348"/>
    <mergeCell ref="K797:K799"/>
    <mergeCell ref="K823:K827"/>
    <mergeCell ref="K832:K834"/>
    <mergeCell ref="K909:K913"/>
    <mergeCell ref="K1003:K1009"/>
    <mergeCell ref="K191:K193"/>
    <mergeCell ref="K231:K233"/>
    <mergeCell ref="K677:K679"/>
    <mergeCell ref="K1031:K1034"/>
    <mergeCell ref="K1041:K1042"/>
    <mergeCell ref="K668:K670"/>
    <mergeCell ref="K962:K965"/>
    <mergeCell ref="K1047:K1050"/>
    <mergeCell ref="K1055:K1058"/>
    <mergeCell ref="K1063:K1066"/>
    <mergeCell ref="K1071:K1074"/>
    <mergeCell ref="K1079:K1082"/>
    <mergeCell ref="H601:H603"/>
    <mergeCell ref="D602:G602"/>
    <mergeCell ref="D603:G603"/>
    <mergeCell ref="H593:H595"/>
    <mergeCell ref="D655:G655"/>
    <mergeCell ref="D662:G662"/>
    <mergeCell ref="C632:G632"/>
    <mergeCell ref="C634:G634"/>
    <mergeCell ref="C638:G638"/>
    <mergeCell ref="D618:G618"/>
    <mergeCell ref="H577:H579"/>
    <mergeCell ref="H596:H598"/>
    <mergeCell ref="D597:G597"/>
    <mergeCell ref="D585:G585"/>
    <mergeCell ref="D588:G588"/>
    <mergeCell ref="H588:H590"/>
    <mergeCell ref="H553:H555"/>
    <mergeCell ref="D571:G571"/>
    <mergeCell ref="D572:G572"/>
    <mergeCell ref="H604:H606"/>
    <mergeCell ref="D605:G605"/>
    <mergeCell ref="C646:G646"/>
    <mergeCell ref="C643:G643"/>
    <mergeCell ref="D555:G555"/>
    <mergeCell ref="C648:G648"/>
    <mergeCell ref="D498:G498"/>
    <mergeCell ref="D499:G499"/>
    <mergeCell ref="H499:H501"/>
    <mergeCell ref="D500:G500"/>
    <mergeCell ref="B503:F503"/>
    <mergeCell ref="H512:H514"/>
    <mergeCell ref="D513:G513"/>
    <mergeCell ref="D514:G514"/>
    <mergeCell ref="D515:G515"/>
    <mergeCell ref="H515:H517"/>
    <mergeCell ref="D516:G516"/>
    <mergeCell ref="B520:F520"/>
    <mergeCell ref="D521:G521"/>
    <mergeCell ref="H521:H523"/>
    <mergeCell ref="D522:G522"/>
    <mergeCell ref="D523:G523"/>
    <mergeCell ref="D619:G619"/>
    <mergeCell ref="D570:G570"/>
    <mergeCell ref="H564:H566"/>
    <mergeCell ref="B584:F584"/>
    <mergeCell ref="D594:G594"/>
    <mergeCell ref="D541:G541"/>
    <mergeCell ref="D595:G595"/>
    <mergeCell ref="B560:F560"/>
    <mergeCell ref="D538:G538"/>
    <mergeCell ref="D539:G539"/>
    <mergeCell ref="D540:G540"/>
    <mergeCell ref="D556:G556"/>
    <mergeCell ref="D549:G549"/>
    <mergeCell ref="D545:G545"/>
    <mergeCell ref="D569:G569"/>
    <mergeCell ref="H585:H587"/>
    <mergeCell ref="D719:G719"/>
    <mergeCell ref="D699:G699"/>
    <mergeCell ref="D703:G703"/>
    <mergeCell ref="H694:H696"/>
    <mergeCell ref="H699:H703"/>
    <mergeCell ref="B616:F616"/>
    <mergeCell ref="D617:G617"/>
    <mergeCell ref="H617:H619"/>
    <mergeCell ref="D652:G652"/>
    <mergeCell ref="D671:G671"/>
    <mergeCell ref="B650:F650"/>
    <mergeCell ref="D677:G677"/>
    <mergeCell ref="H620:H622"/>
    <mergeCell ref="D621:G621"/>
    <mergeCell ref="B624:F624"/>
    <mergeCell ref="D625:G625"/>
    <mergeCell ref="H625:H627"/>
    <mergeCell ref="D663:G663"/>
    <mergeCell ref="B658:F658"/>
    <mergeCell ref="H662:H664"/>
    <mergeCell ref="B666:F666"/>
    <mergeCell ref="H691:H693"/>
    <mergeCell ref="D710:G710"/>
    <mergeCell ref="D678:G678"/>
    <mergeCell ref="D718:G718"/>
    <mergeCell ref="D659:G659"/>
    <mergeCell ref="C636:G636"/>
    <mergeCell ref="C637:G637"/>
    <mergeCell ref="D473:G473"/>
    <mergeCell ref="D481:G481"/>
    <mergeCell ref="A642:B648"/>
    <mergeCell ref="D557:G557"/>
    <mergeCell ref="D564:G564"/>
    <mergeCell ref="D609:G609"/>
    <mergeCell ref="H609:H611"/>
    <mergeCell ref="D593:G593"/>
    <mergeCell ref="D579:G579"/>
    <mergeCell ref="D580:G580"/>
    <mergeCell ref="D596:G596"/>
    <mergeCell ref="B600:F600"/>
    <mergeCell ref="D601:G601"/>
    <mergeCell ref="D620:G620"/>
    <mergeCell ref="H580:H582"/>
    <mergeCell ref="D581:G581"/>
    <mergeCell ref="D512:G512"/>
    <mergeCell ref="B487:F487"/>
    <mergeCell ref="H572:H574"/>
    <mergeCell ref="D573:G573"/>
    <mergeCell ref="H569:H571"/>
    <mergeCell ref="D488:G488"/>
    <mergeCell ref="H488:H490"/>
    <mergeCell ref="D492:G492"/>
    <mergeCell ref="B495:F495"/>
    <mergeCell ref="D496:G496"/>
    <mergeCell ref="H496:H498"/>
    <mergeCell ref="D497:G497"/>
    <mergeCell ref="H545:H547"/>
    <mergeCell ref="D577:G577"/>
    <mergeCell ref="D547:G547"/>
    <mergeCell ref="D548:G548"/>
    <mergeCell ref="D489:G489"/>
    <mergeCell ref="D490:G490"/>
    <mergeCell ref="D483:G483"/>
    <mergeCell ref="H483:H485"/>
    <mergeCell ref="D546:G546"/>
    <mergeCell ref="D484:G484"/>
    <mergeCell ref="D491:G491"/>
    <mergeCell ref="H491:H493"/>
    <mergeCell ref="H633:H639"/>
    <mergeCell ref="C642:G642"/>
    <mergeCell ref="H651:H654"/>
    <mergeCell ref="A633:B639"/>
    <mergeCell ref="D720:G720"/>
    <mergeCell ref="D626:G626"/>
    <mergeCell ref="D627:G627"/>
    <mergeCell ref="D628:G628"/>
    <mergeCell ref="H628:H630"/>
    <mergeCell ref="D629:G629"/>
    <mergeCell ref="C639:G639"/>
    <mergeCell ref="C641:G641"/>
    <mergeCell ref="D654:G654"/>
    <mergeCell ref="B608:F608"/>
    <mergeCell ref="D554:G554"/>
    <mergeCell ref="B568:F568"/>
    <mergeCell ref="B592:F592"/>
    <mergeCell ref="D562:G562"/>
    <mergeCell ref="C633:G633"/>
    <mergeCell ref="H556:H558"/>
    <mergeCell ref="D563:G563"/>
    <mergeCell ref="D565:G565"/>
    <mergeCell ref="H548:H550"/>
    <mergeCell ref="D651:G651"/>
    <mergeCell ref="D733:G733"/>
    <mergeCell ref="D728:G728"/>
    <mergeCell ref="C645:G645"/>
    <mergeCell ref="H785:H791"/>
    <mergeCell ref="C779:G779"/>
    <mergeCell ref="D726:G726"/>
    <mergeCell ref="C781:G781"/>
    <mergeCell ref="H725:H727"/>
    <mergeCell ref="H728:H730"/>
    <mergeCell ref="D684:G684"/>
    <mergeCell ref="D685:G685"/>
    <mergeCell ref="A649:G649"/>
    <mergeCell ref="B682:F682"/>
    <mergeCell ref="C769:G769"/>
    <mergeCell ref="C785:G785"/>
    <mergeCell ref="H659:H661"/>
    <mergeCell ref="H642:H648"/>
    <mergeCell ref="D653:G653"/>
    <mergeCell ref="C644:G644"/>
    <mergeCell ref="H655:H657"/>
    <mergeCell ref="D668:G668"/>
    <mergeCell ref="C647:G647"/>
    <mergeCell ref="C789:G789"/>
    <mergeCell ref="D729:G729"/>
    <mergeCell ref="H764:H770"/>
    <mergeCell ref="D661:G661"/>
    <mergeCell ref="H670:H672"/>
    <mergeCell ref="D735:G735"/>
    <mergeCell ref="D736:G736"/>
    <mergeCell ref="D744:G744"/>
    <mergeCell ref="H744:H746"/>
    <mergeCell ref="C760:G760"/>
    <mergeCell ref="D796:G796"/>
    <mergeCell ref="D797:G797"/>
    <mergeCell ref="D753:G753"/>
    <mergeCell ref="C761:G761"/>
    <mergeCell ref="D675:G675"/>
    <mergeCell ref="D693:G693"/>
    <mergeCell ref="H683:H685"/>
    <mergeCell ref="D691:G691"/>
    <mergeCell ref="H717:H719"/>
    <mergeCell ref="H686:H688"/>
    <mergeCell ref="D751:G751"/>
    <mergeCell ref="C812:G812"/>
    <mergeCell ref="H776:H782"/>
    <mergeCell ref="C757:G757"/>
    <mergeCell ref="C807:G807"/>
    <mergeCell ref="A811:G811"/>
    <mergeCell ref="D676:G676"/>
    <mergeCell ref="H678:H680"/>
    <mergeCell ref="D679:G679"/>
    <mergeCell ref="D695:G695"/>
    <mergeCell ref="B724:F724"/>
    <mergeCell ref="H720:H722"/>
    <mergeCell ref="H709:H711"/>
    <mergeCell ref="D702:G702"/>
    <mergeCell ref="H704:H706"/>
    <mergeCell ref="D692:G692"/>
    <mergeCell ref="D727:G727"/>
    <mergeCell ref="D742:G742"/>
    <mergeCell ref="D743:G743"/>
    <mergeCell ref="D745:G745"/>
    <mergeCell ref="H757:H763"/>
    <mergeCell ref="C790:G790"/>
    <mergeCell ref="C767:G767"/>
    <mergeCell ref="D717:G717"/>
    <mergeCell ref="D709:G709"/>
    <mergeCell ref="B716:F716"/>
    <mergeCell ref="D725:G725"/>
    <mergeCell ref="D721:G721"/>
    <mergeCell ref="H675:H677"/>
    <mergeCell ref="D683:G683"/>
    <mergeCell ref="D687:G687"/>
    <mergeCell ref="B698:F698"/>
    <mergeCell ref="B708:F708"/>
    <mergeCell ref="B690:F690"/>
    <mergeCell ref="B829:F829"/>
    <mergeCell ref="A757:B763"/>
    <mergeCell ref="C926:G926"/>
    <mergeCell ref="C896:G896"/>
    <mergeCell ref="H899:H903"/>
    <mergeCell ref="C766:G766"/>
    <mergeCell ref="A813:B819"/>
    <mergeCell ref="H856:H862"/>
    <mergeCell ref="C804:G804"/>
    <mergeCell ref="C887:G887"/>
    <mergeCell ref="A863:G863"/>
    <mergeCell ref="C782:G782"/>
    <mergeCell ref="D866:G866"/>
    <mergeCell ref="C758:G758"/>
    <mergeCell ref="C780:G780"/>
    <mergeCell ref="A773:K773"/>
    <mergeCell ref="C853:G853"/>
    <mergeCell ref="D825:G825"/>
    <mergeCell ref="D867:G867"/>
    <mergeCell ref="C814:G814"/>
    <mergeCell ref="D823:G823"/>
    <mergeCell ref="C819:G819"/>
    <mergeCell ref="A820:G820"/>
    <mergeCell ref="C808:G808"/>
    <mergeCell ref="C809:G809"/>
    <mergeCell ref="C815:G815"/>
    <mergeCell ref="C817:G817"/>
    <mergeCell ref="A774:G774"/>
    <mergeCell ref="H804:H810"/>
    <mergeCell ref="C775:G775"/>
    <mergeCell ref="C776:G776"/>
    <mergeCell ref="C806:G806"/>
    <mergeCell ref="H961:H963"/>
    <mergeCell ref="D901:G901"/>
    <mergeCell ref="A941:G941"/>
    <mergeCell ref="C932:G932"/>
    <mergeCell ref="D904:G904"/>
    <mergeCell ref="A940:K940"/>
    <mergeCell ref="A925:B931"/>
    <mergeCell ref="B960:F960"/>
    <mergeCell ref="C953:G953"/>
    <mergeCell ref="A932:B938"/>
    <mergeCell ref="D961:G961"/>
    <mergeCell ref="C846:G846"/>
    <mergeCell ref="H830:H832"/>
    <mergeCell ref="D831:G831"/>
    <mergeCell ref="A847:B853"/>
    <mergeCell ref="H925:H931"/>
    <mergeCell ref="D838:G838"/>
    <mergeCell ref="D840:G840"/>
    <mergeCell ref="H838:H840"/>
    <mergeCell ref="C816:G816"/>
    <mergeCell ref="C930:G930"/>
    <mergeCell ref="C949:G949"/>
    <mergeCell ref="H912:H914"/>
    <mergeCell ref="K901:K904"/>
    <mergeCell ref="H977:H979"/>
    <mergeCell ref="K970:K973"/>
    <mergeCell ref="H994:H996"/>
    <mergeCell ref="H997:H999"/>
    <mergeCell ref="C889:G889"/>
    <mergeCell ref="C862:G862"/>
    <mergeCell ref="C848:G848"/>
    <mergeCell ref="H833:H835"/>
    <mergeCell ref="D834:G834"/>
    <mergeCell ref="C956:G956"/>
    <mergeCell ref="D963:G963"/>
    <mergeCell ref="C954:G954"/>
    <mergeCell ref="H904:H906"/>
    <mergeCell ref="C886:G886"/>
    <mergeCell ref="H943:H949"/>
    <mergeCell ref="C942:G942"/>
    <mergeCell ref="C852:G852"/>
    <mergeCell ref="C882:G882"/>
    <mergeCell ref="C895:G895"/>
    <mergeCell ref="H868:H870"/>
    <mergeCell ref="D868:G868"/>
    <mergeCell ref="C847:G847"/>
    <mergeCell ref="D833:G833"/>
    <mergeCell ref="H841:H844"/>
    <mergeCell ref="H969:H971"/>
    <mergeCell ref="A939:G939"/>
    <mergeCell ref="C985:G985"/>
    <mergeCell ref="C927:G927"/>
    <mergeCell ref="C944:G944"/>
    <mergeCell ref="C893:G893"/>
    <mergeCell ref="H876:H878"/>
    <mergeCell ref="H985:H991"/>
    <mergeCell ref="H952:H958"/>
    <mergeCell ref="H865:H867"/>
    <mergeCell ref="H890:H896"/>
    <mergeCell ref="C946:G946"/>
    <mergeCell ref="C855:G855"/>
    <mergeCell ref="D869:G869"/>
    <mergeCell ref="C860:G860"/>
    <mergeCell ref="D865:G865"/>
    <mergeCell ref="A854:G854"/>
    <mergeCell ref="C849:G849"/>
    <mergeCell ref="C850:G850"/>
    <mergeCell ref="C880:G880"/>
    <mergeCell ref="A881:B887"/>
    <mergeCell ref="C857:G857"/>
    <mergeCell ref="A856:B862"/>
    <mergeCell ref="C938:G938"/>
    <mergeCell ref="B898:F898"/>
    <mergeCell ref="D910:G910"/>
    <mergeCell ref="C894:G894"/>
    <mergeCell ref="D900:G900"/>
    <mergeCell ref="C892:G892"/>
    <mergeCell ref="H847:H853"/>
    <mergeCell ref="H916:H919"/>
    <mergeCell ref="H920:H922"/>
    <mergeCell ref="C931:G931"/>
    <mergeCell ref="C943:G943"/>
    <mergeCell ref="H964:H966"/>
    <mergeCell ref="D965:G965"/>
    <mergeCell ref="B15:F15"/>
    <mergeCell ref="D16:G16"/>
    <mergeCell ref="D17:G17"/>
    <mergeCell ref="D18:G18"/>
    <mergeCell ref="D50:G50"/>
    <mergeCell ref="D51:G51"/>
    <mergeCell ref="D52:G52"/>
    <mergeCell ref="D53:G53"/>
    <mergeCell ref="H339:H341"/>
    <mergeCell ref="D377:G377"/>
    <mergeCell ref="D332:G332"/>
    <mergeCell ref="H319:H321"/>
    <mergeCell ref="A301:G301"/>
    <mergeCell ref="D380:G380"/>
    <mergeCell ref="D352:G352"/>
    <mergeCell ref="H355:H357"/>
    <mergeCell ref="H379:H381"/>
    <mergeCell ref="D360:G360"/>
    <mergeCell ref="H344:H346"/>
    <mergeCell ref="H352:H354"/>
    <mergeCell ref="H347:H349"/>
    <mergeCell ref="H371:H373"/>
    <mergeCell ref="D346:G346"/>
    <mergeCell ref="B49:F49"/>
    <mergeCell ref="C59:G59"/>
    <mergeCell ref="C60:G60"/>
    <mergeCell ref="H311:H313"/>
    <mergeCell ref="D320:G320"/>
    <mergeCell ref="H303:H309"/>
    <mergeCell ref="B146:F146"/>
    <mergeCell ref="D147:G147"/>
    <mergeCell ref="H147:H149"/>
    <mergeCell ref="H240:H242"/>
    <mergeCell ref="D205:G205"/>
    <mergeCell ref="B204:F204"/>
    <mergeCell ref="H205:H207"/>
    <mergeCell ref="D239:G239"/>
    <mergeCell ref="H245:H247"/>
    <mergeCell ref="D233:G233"/>
    <mergeCell ref="H229:H231"/>
    <mergeCell ref="D289:G289"/>
    <mergeCell ref="C283:G283"/>
    <mergeCell ref="C178:G178"/>
    <mergeCell ref="A1:K1"/>
    <mergeCell ref="A2:K2"/>
    <mergeCell ref="A3:K3"/>
    <mergeCell ref="A6:G6"/>
    <mergeCell ref="A48:G48"/>
    <mergeCell ref="A65:G65"/>
    <mergeCell ref="C64:G64"/>
    <mergeCell ref="A58:B64"/>
    <mergeCell ref="H83:H85"/>
    <mergeCell ref="H86:H88"/>
    <mergeCell ref="B66:F66"/>
    <mergeCell ref="D67:G67"/>
    <mergeCell ref="C62:G62"/>
    <mergeCell ref="C63:G63"/>
    <mergeCell ref="C24:G24"/>
    <mergeCell ref="C25:G25"/>
    <mergeCell ref="C177:G177"/>
    <mergeCell ref="D19:G19"/>
    <mergeCell ref="C28:G28"/>
    <mergeCell ref="C58:G58"/>
    <mergeCell ref="C29:G29"/>
    <mergeCell ref="A31:G31"/>
    <mergeCell ref="B32:F32"/>
    <mergeCell ref="D33:G33"/>
    <mergeCell ref="D34:G34"/>
    <mergeCell ref="D35:G35"/>
    <mergeCell ref="D36:G36"/>
    <mergeCell ref="D37:G37"/>
    <mergeCell ref="C40:G40"/>
    <mergeCell ref="C41:G41"/>
    <mergeCell ref="C42:G42"/>
    <mergeCell ref="D70:G70"/>
    <mergeCell ref="D71:G71"/>
    <mergeCell ref="D319:G319"/>
    <mergeCell ref="C61:G61"/>
    <mergeCell ref="H115:H117"/>
    <mergeCell ref="H110:H112"/>
    <mergeCell ref="B90:F90"/>
    <mergeCell ref="D93:G93"/>
    <mergeCell ref="D91:G91"/>
    <mergeCell ref="C43:G43"/>
    <mergeCell ref="C44:G44"/>
    <mergeCell ref="C45:G45"/>
    <mergeCell ref="C46:G46"/>
    <mergeCell ref="C47:G47"/>
    <mergeCell ref="C57:G57"/>
    <mergeCell ref="H67:H69"/>
    <mergeCell ref="D69:G69"/>
    <mergeCell ref="H94:H96"/>
    <mergeCell ref="H91:H93"/>
    <mergeCell ref="B98:F98"/>
    <mergeCell ref="D92:G92"/>
    <mergeCell ref="H58:H64"/>
    <mergeCell ref="C933:G933"/>
    <mergeCell ref="C924:G924"/>
    <mergeCell ref="C934:G934"/>
    <mergeCell ref="C935:G935"/>
    <mergeCell ref="H972:H974"/>
    <mergeCell ref="C987:G987"/>
    <mergeCell ref="D1030:G1030"/>
    <mergeCell ref="H1033:H1035"/>
    <mergeCell ref="H1038:H1040"/>
    <mergeCell ref="D980:G980"/>
    <mergeCell ref="D962:G962"/>
    <mergeCell ref="D996:G996"/>
    <mergeCell ref="D997:G997"/>
    <mergeCell ref="B7:F7"/>
    <mergeCell ref="D8:G8"/>
    <mergeCell ref="C30:G30"/>
    <mergeCell ref="C26:G26"/>
    <mergeCell ref="C27:G27"/>
    <mergeCell ref="D20:G20"/>
    <mergeCell ref="D9:G9"/>
    <mergeCell ref="D10:G10"/>
    <mergeCell ref="D11:G11"/>
    <mergeCell ref="D12:G12"/>
    <mergeCell ref="D119:G119"/>
    <mergeCell ref="D103:G103"/>
    <mergeCell ref="D109:G109"/>
    <mergeCell ref="B114:F114"/>
    <mergeCell ref="B74:F74"/>
    <mergeCell ref="D75:G75"/>
    <mergeCell ref="B82:F82"/>
    <mergeCell ref="D118:G118"/>
    <mergeCell ref="C23:G23"/>
    <mergeCell ref="H1046:H1048"/>
    <mergeCell ref="H1049:H1051"/>
    <mergeCell ref="C986:G986"/>
    <mergeCell ref="C990:G990"/>
    <mergeCell ref="H1030:H1032"/>
    <mergeCell ref="C1025:G1025"/>
    <mergeCell ref="H908:H911"/>
    <mergeCell ref="D909:G909"/>
    <mergeCell ref="D919:G919"/>
    <mergeCell ref="B180:F180"/>
    <mergeCell ref="H181:H187"/>
    <mergeCell ref="D182:G182"/>
    <mergeCell ref="A162:G162"/>
    <mergeCell ref="D127:G127"/>
    <mergeCell ref="D135:G135"/>
    <mergeCell ref="B188:F188"/>
    <mergeCell ref="D189:G189"/>
    <mergeCell ref="C945:G945"/>
    <mergeCell ref="A950:G950"/>
    <mergeCell ref="D970:G970"/>
    <mergeCell ref="C1015:G1015"/>
    <mergeCell ref="C1016:G1016"/>
    <mergeCell ref="C928:G928"/>
    <mergeCell ref="D1046:G1046"/>
    <mergeCell ref="A952:B958"/>
    <mergeCell ref="C885:G885"/>
    <mergeCell ref="C297:G297"/>
    <mergeCell ref="H294:H300"/>
    <mergeCell ref="D305:G305"/>
    <mergeCell ref="D337:G337"/>
    <mergeCell ref="D338:G338"/>
    <mergeCell ref="C282:G282"/>
    <mergeCell ref="C936:G936"/>
    <mergeCell ref="D1104:G1104"/>
    <mergeCell ref="C1119:G1119"/>
    <mergeCell ref="C1115:G1115"/>
    <mergeCell ref="B1077:F1077"/>
    <mergeCell ref="D1079:G1079"/>
    <mergeCell ref="D1080:G1080"/>
    <mergeCell ref="D1078:G1078"/>
    <mergeCell ref="B968:F968"/>
    <mergeCell ref="D969:G969"/>
    <mergeCell ref="C1017:G1017"/>
    <mergeCell ref="D1048:G1048"/>
    <mergeCell ref="D1057:G1057"/>
    <mergeCell ref="D1049:G1049"/>
    <mergeCell ref="D1050:G1050"/>
    <mergeCell ref="D981:G981"/>
    <mergeCell ref="D1005:G1005"/>
    <mergeCell ref="C1018:G1018"/>
    <mergeCell ref="D1056:G1056"/>
    <mergeCell ref="C955:G955"/>
    <mergeCell ref="C937:G937"/>
    <mergeCell ref="C957:G957"/>
    <mergeCell ref="C1023:G1023"/>
    <mergeCell ref="D1047:G1047"/>
    <mergeCell ref="C1026:G1026"/>
    <mergeCell ref="B976:F976"/>
    <mergeCell ref="A1028:G1028"/>
    <mergeCell ref="C1020:G1020"/>
    <mergeCell ref="C988:G988"/>
    <mergeCell ref="C984:G984"/>
    <mergeCell ref="C1013:G1013"/>
    <mergeCell ref="D1041:G1041"/>
    <mergeCell ref="D994:G994"/>
    <mergeCell ref="B1029:F1029"/>
    <mergeCell ref="C1022:G1022"/>
    <mergeCell ref="C1021:G1021"/>
    <mergeCell ref="C1011:G1011"/>
    <mergeCell ref="D1002:G1002"/>
    <mergeCell ref="D995:G995"/>
    <mergeCell ref="D1033:G1033"/>
    <mergeCell ref="D1071:G1071"/>
    <mergeCell ref="D1008:G1008"/>
    <mergeCell ref="A992:G992"/>
    <mergeCell ref="D1042:G1042"/>
    <mergeCell ref="D1032:G1032"/>
    <mergeCell ref="D977:G977"/>
    <mergeCell ref="A1143:B1149"/>
    <mergeCell ref="C1143:G1143"/>
    <mergeCell ref="C1144:G1144"/>
    <mergeCell ref="C1141:G1141"/>
    <mergeCell ref="C1145:G1145"/>
    <mergeCell ref="C1142:G1142"/>
    <mergeCell ref="D1105:G1105"/>
    <mergeCell ref="B1093:F1093"/>
    <mergeCell ref="D1097:G1097"/>
    <mergeCell ref="D1073:G1073"/>
    <mergeCell ref="B1045:F1045"/>
    <mergeCell ref="A1110:B1116"/>
    <mergeCell ref="C1110:G1110"/>
    <mergeCell ref="C1111:G1111"/>
    <mergeCell ref="C1027:G1027"/>
    <mergeCell ref="H1128:H1131"/>
    <mergeCell ref="C1140:G1140"/>
    <mergeCell ref="C1135:G1135"/>
    <mergeCell ref="C1136:G1136"/>
    <mergeCell ref="C1137:G1137"/>
    <mergeCell ref="H1132:H1134"/>
    <mergeCell ref="C1120:G1120"/>
    <mergeCell ref="H1081:H1083"/>
    <mergeCell ref="H1086:H1088"/>
    <mergeCell ref="D1087:G1087"/>
    <mergeCell ref="D1088:G1088"/>
    <mergeCell ref="C1113:G1113"/>
    <mergeCell ref="D1096:G1096"/>
    <mergeCell ref="H1105:H1107"/>
    <mergeCell ref="D1095:G1095"/>
    <mergeCell ref="D1090:G1090"/>
    <mergeCell ref="D1098:G1098"/>
    <mergeCell ref="D1082:G1082"/>
    <mergeCell ref="B1085:F1085"/>
    <mergeCell ref="H1097:H1099"/>
    <mergeCell ref="H1089:H1091"/>
    <mergeCell ref="H1102:H1104"/>
    <mergeCell ref="D1086:G1086"/>
    <mergeCell ref="H1094:H1096"/>
    <mergeCell ref="D1081:G1081"/>
    <mergeCell ref="B1101:F1101"/>
    <mergeCell ref="A1136:B1142"/>
    <mergeCell ref="C1124:G1124"/>
    <mergeCell ref="C1125:G1125"/>
    <mergeCell ref="A1126:G1126"/>
    <mergeCell ref="C1116:G1116"/>
    <mergeCell ref="C1114:G1114"/>
    <mergeCell ref="I1160:J1160"/>
    <mergeCell ref="I1158:J1159"/>
    <mergeCell ref="C1158:E1158"/>
    <mergeCell ref="C1146:G1146"/>
    <mergeCell ref="C1147:G1147"/>
    <mergeCell ref="C1148:G1148"/>
    <mergeCell ref="C1149:G1149"/>
    <mergeCell ref="D1130:G1130"/>
    <mergeCell ref="D1131:G1131"/>
    <mergeCell ref="D1132:G1132"/>
    <mergeCell ref="H1143:H1146"/>
    <mergeCell ref="H1147:H1149"/>
    <mergeCell ref="C1159:G1159"/>
    <mergeCell ref="C1138:G1138"/>
    <mergeCell ref="C1139:G1139"/>
    <mergeCell ref="H1119:H1122"/>
    <mergeCell ref="C1112:G1112"/>
    <mergeCell ref="A1117:G1117"/>
    <mergeCell ref="C1118:G1118"/>
    <mergeCell ref="H1110:H1116"/>
    <mergeCell ref="F1160:G1160"/>
    <mergeCell ref="A1119:B1125"/>
    <mergeCell ref="H1123:H1125"/>
    <mergeCell ref="A1150:G1150"/>
    <mergeCell ref="C1160:D1160"/>
    <mergeCell ref="D1129:G1129"/>
    <mergeCell ref="B1127:F1127"/>
    <mergeCell ref="C1121:G1121"/>
    <mergeCell ref="C1122:G1122"/>
    <mergeCell ref="C1123:G1123"/>
    <mergeCell ref="D1128:G1128"/>
    <mergeCell ref="H1136:H1142"/>
    <mergeCell ref="H1054:H1056"/>
    <mergeCell ref="D1055:G1055"/>
    <mergeCell ref="D1054:G1054"/>
    <mergeCell ref="H1070:H1072"/>
    <mergeCell ref="D1072:G1072"/>
    <mergeCell ref="D1066:G1066"/>
    <mergeCell ref="B1069:F1069"/>
    <mergeCell ref="H1078:H1080"/>
    <mergeCell ref="C1109:G1109"/>
    <mergeCell ref="D1102:G1102"/>
    <mergeCell ref="D1103:G1103"/>
    <mergeCell ref="D1089:G1089"/>
    <mergeCell ref="D1094:G1094"/>
    <mergeCell ref="D1106:G1106"/>
    <mergeCell ref="B1061:F1061"/>
    <mergeCell ref="B1053:F1053"/>
    <mergeCell ref="D1058:G1058"/>
    <mergeCell ref="H1057:H1059"/>
    <mergeCell ref="H932:H934"/>
    <mergeCell ref="A888:G888"/>
    <mergeCell ref="C951:G951"/>
    <mergeCell ref="C952:G952"/>
    <mergeCell ref="C958:G958"/>
    <mergeCell ref="D908:G908"/>
    <mergeCell ref="C929:G929"/>
    <mergeCell ref="C890:G890"/>
    <mergeCell ref="C891:G891"/>
    <mergeCell ref="H1002:H1005"/>
    <mergeCell ref="D920:G920"/>
    <mergeCell ref="C884:G884"/>
    <mergeCell ref="H1006:H1009"/>
    <mergeCell ref="H1073:H1075"/>
    <mergeCell ref="D1074:G1074"/>
    <mergeCell ref="D1070:G1070"/>
    <mergeCell ref="D1065:G1065"/>
    <mergeCell ref="B1001:F1001"/>
    <mergeCell ref="D1006:G1006"/>
    <mergeCell ref="H1062:H1064"/>
    <mergeCell ref="D1063:G1063"/>
    <mergeCell ref="D1064:G1064"/>
    <mergeCell ref="D1062:G1062"/>
    <mergeCell ref="H1021:H1027"/>
    <mergeCell ref="D1034:G1034"/>
    <mergeCell ref="D1040:G1040"/>
    <mergeCell ref="C1012:G1012"/>
    <mergeCell ref="D1038:G1038"/>
    <mergeCell ref="B993:F993"/>
    <mergeCell ref="D1003:G1003"/>
    <mergeCell ref="D971:G971"/>
    <mergeCell ref="H1065:H1067"/>
    <mergeCell ref="D843:G843"/>
    <mergeCell ref="B915:F915"/>
    <mergeCell ref="C1024:G1024"/>
    <mergeCell ref="C1014:G1014"/>
    <mergeCell ref="C856:G856"/>
    <mergeCell ref="C851:G851"/>
    <mergeCell ref="B907:F907"/>
    <mergeCell ref="D911:G911"/>
    <mergeCell ref="D912:G912"/>
    <mergeCell ref="B872:F872"/>
    <mergeCell ref="D873:G873"/>
    <mergeCell ref="D876:G876"/>
    <mergeCell ref="D877:G877"/>
    <mergeCell ref="D899:G899"/>
    <mergeCell ref="H1041:H1043"/>
    <mergeCell ref="H881:H887"/>
    <mergeCell ref="D903:G903"/>
    <mergeCell ref="C883:G883"/>
    <mergeCell ref="A959:G959"/>
    <mergeCell ref="A890:B896"/>
    <mergeCell ref="C947:G947"/>
    <mergeCell ref="C948:G948"/>
    <mergeCell ref="C881:G881"/>
    <mergeCell ref="D978:G978"/>
    <mergeCell ref="D979:G979"/>
    <mergeCell ref="D972:G972"/>
    <mergeCell ref="C989:G989"/>
    <mergeCell ref="D964:G964"/>
    <mergeCell ref="C925:G925"/>
    <mergeCell ref="H1012:H1018"/>
    <mergeCell ref="A985:B991"/>
    <mergeCell ref="A1021:B1027"/>
    <mergeCell ref="C770:G770"/>
    <mergeCell ref="C768:G768"/>
    <mergeCell ref="B793:F793"/>
    <mergeCell ref="B821:F821"/>
    <mergeCell ref="C786:G786"/>
    <mergeCell ref="C765:G765"/>
    <mergeCell ref="D794:G794"/>
    <mergeCell ref="D830:G830"/>
    <mergeCell ref="D824:G824"/>
    <mergeCell ref="D822:G822"/>
    <mergeCell ref="H822:H824"/>
    <mergeCell ref="H825:H827"/>
    <mergeCell ref="D826:G826"/>
    <mergeCell ref="D832:G832"/>
    <mergeCell ref="D750:G750"/>
    <mergeCell ref="D1039:G1039"/>
    <mergeCell ref="D1031:G1031"/>
    <mergeCell ref="A897:G897"/>
    <mergeCell ref="A1019:G1019"/>
    <mergeCell ref="D841:G841"/>
    <mergeCell ref="B864:F864"/>
    <mergeCell ref="D998:G998"/>
    <mergeCell ref="C859:G859"/>
    <mergeCell ref="A1012:B1018"/>
    <mergeCell ref="C861:G861"/>
    <mergeCell ref="C858:G858"/>
    <mergeCell ref="D839:G839"/>
    <mergeCell ref="D973:G973"/>
    <mergeCell ref="C991:G991"/>
    <mergeCell ref="D916:G916"/>
    <mergeCell ref="D917:G917"/>
    <mergeCell ref="D918:G918"/>
    <mergeCell ref="C813:G813"/>
    <mergeCell ref="C764:G764"/>
    <mergeCell ref="C756:G756"/>
    <mergeCell ref="H741:H743"/>
    <mergeCell ref="H712:H714"/>
    <mergeCell ref="D667:G667"/>
    <mergeCell ref="D713:G713"/>
    <mergeCell ref="C635:G635"/>
    <mergeCell ref="D704:G704"/>
    <mergeCell ref="D711:G711"/>
    <mergeCell ref="B674:F674"/>
    <mergeCell ref="D712:G712"/>
    <mergeCell ref="D686:G686"/>
    <mergeCell ref="D660:G660"/>
    <mergeCell ref="D694:G694"/>
    <mergeCell ref="H667:H669"/>
    <mergeCell ref="B837:F837"/>
    <mergeCell ref="C810:G810"/>
    <mergeCell ref="C787:G787"/>
    <mergeCell ref="H733:H735"/>
    <mergeCell ref="H736:H738"/>
    <mergeCell ref="D737:G737"/>
    <mergeCell ref="B740:F740"/>
    <mergeCell ref="D741:G741"/>
    <mergeCell ref="A785:B791"/>
    <mergeCell ref="A771:G771"/>
    <mergeCell ref="C777:G777"/>
    <mergeCell ref="C759:G759"/>
    <mergeCell ref="C762:G762"/>
    <mergeCell ref="C784:G784"/>
    <mergeCell ref="C791:G791"/>
    <mergeCell ref="A764:B770"/>
    <mergeCell ref="D348:G348"/>
    <mergeCell ref="D315:G315"/>
    <mergeCell ref="D314:G314"/>
    <mergeCell ref="C295:G295"/>
    <mergeCell ref="H384:H387"/>
    <mergeCell ref="B335:F335"/>
    <mergeCell ref="B383:F383"/>
    <mergeCell ref="B415:F415"/>
    <mergeCell ref="D386:G386"/>
    <mergeCell ref="D371:G371"/>
    <mergeCell ref="B351:F351"/>
    <mergeCell ref="D364:G364"/>
    <mergeCell ref="D376:G376"/>
    <mergeCell ref="D387:G387"/>
    <mergeCell ref="D347:G347"/>
    <mergeCell ref="D306:G306"/>
    <mergeCell ref="D356:G356"/>
    <mergeCell ref="B367:F367"/>
    <mergeCell ref="B343:F343"/>
    <mergeCell ref="D327:G327"/>
    <mergeCell ref="D354:G354"/>
    <mergeCell ref="D336:G336"/>
    <mergeCell ref="D223:G223"/>
    <mergeCell ref="H200:H202"/>
    <mergeCell ref="H213:H215"/>
    <mergeCell ref="H208:H210"/>
    <mergeCell ref="H464:H466"/>
    <mergeCell ref="D476:G476"/>
    <mergeCell ref="D586:G586"/>
    <mergeCell ref="D587:G587"/>
    <mergeCell ref="H467:H469"/>
    <mergeCell ref="H248:H250"/>
    <mergeCell ref="D369:G369"/>
    <mergeCell ref="H330:H333"/>
    <mergeCell ref="H314:H316"/>
    <mergeCell ref="D322:G322"/>
    <mergeCell ref="H336:H338"/>
    <mergeCell ref="D303:G303"/>
    <mergeCell ref="H289:H291"/>
    <mergeCell ref="H277:H283"/>
    <mergeCell ref="C278:G278"/>
    <mergeCell ref="D449:G449"/>
    <mergeCell ref="D400:G400"/>
    <mergeCell ref="D402:G402"/>
    <mergeCell ref="B359:F359"/>
    <mergeCell ref="B423:F423"/>
    <mergeCell ref="H440:H442"/>
    <mergeCell ref="C296:G296"/>
    <mergeCell ref="D456:G456"/>
    <mergeCell ref="C299:G299"/>
    <mergeCell ref="A294:B300"/>
    <mergeCell ref="H286:H288"/>
    <mergeCell ref="D328:G328"/>
    <mergeCell ref="D329:G329"/>
    <mergeCell ref="H164:H170"/>
    <mergeCell ref="C159:G159"/>
    <mergeCell ref="H131:H133"/>
    <mergeCell ref="H134:H136"/>
    <mergeCell ref="D197:G197"/>
    <mergeCell ref="C174:G174"/>
    <mergeCell ref="C175:G175"/>
    <mergeCell ref="D201:G201"/>
    <mergeCell ref="D237:G237"/>
    <mergeCell ref="D214:G214"/>
    <mergeCell ref="D230:G230"/>
    <mergeCell ref="D240:G240"/>
    <mergeCell ref="B236:F236"/>
    <mergeCell ref="D307:G307"/>
    <mergeCell ref="D313:G313"/>
    <mergeCell ref="C279:G279"/>
    <mergeCell ref="D304:G304"/>
    <mergeCell ref="C281:G281"/>
    <mergeCell ref="A284:G284"/>
    <mergeCell ref="B302:F302"/>
    <mergeCell ref="C300:G300"/>
    <mergeCell ref="B310:F310"/>
    <mergeCell ref="A277:B283"/>
    <mergeCell ref="D290:G290"/>
    <mergeCell ref="D287:G287"/>
    <mergeCell ref="D288:G288"/>
    <mergeCell ref="D311:G311"/>
    <mergeCell ref="C276:G276"/>
    <mergeCell ref="B285:F285"/>
    <mergeCell ref="D207:G207"/>
    <mergeCell ref="C161:G161"/>
    <mergeCell ref="H237:H239"/>
    <mergeCell ref="D241:G241"/>
    <mergeCell ref="D125:G125"/>
    <mergeCell ref="D126:G126"/>
    <mergeCell ref="H126:H128"/>
    <mergeCell ref="H192:H194"/>
    <mergeCell ref="A179:G179"/>
    <mergeCell ref="B163:F163"/>
    <mergeCell ref="A155:B161"/>
    <mergeCell ref="D190:G190"/>
    <mergeCell ref="D181:G181"/>
    <mergeCell ref="D193:G193"/>
    <mergeCell ref="D191:G191"/>
    <mergeCell ref="C176:G176"/>
    <mergeCell ref="C156:G156"/>
    <mergeCell ref="H155:H161"/>
    <mergeCell ref="H172:H178"/>
    <mergeCell ref="D168:G168"/>
    <mergeCell ref="D183:G183"/>
    <mergeCell ref="H189:H191"/>
    <mergeCell ref="C157:G157"/>
    <mergeCell ref="C160:G160"/>
    <mergeCell ref="D184:G184"/>
    <mergeCell ref="D185:G185"/>
    <mergeCell ref="D165:G165"/>
    <mergeCell ref="D164:G164"/>
    <mergeCell ref="C172:G172"/>
    <mergeCell ref="D166:G166"/>
    <mergeCell ref="H139:H141"/>
    <mergeCell ref="D140:G140"/>
    <mergeCell ref="D141:G141"/>
    <mergeCell ref="C155:G155"/>
    <mergeCell ref="C154:G154"/>
    <mergeCell ref="D167:G167"/>
    <mergeCell ref="C171:G171"/>
    <mergeCell ref="B196:F196"/>
    <mergeCell ref="A172:B178"/>
    <mergeCell ref="C173:G173"/>
    <mergeCell ref="H253:H255"/>
    <mergeCell ref="H256:H258"/>
    <mergeCell ref="H232:H234"/>
    <mergeCell ref="H216:H218"/>
    <mergeCell ref="D209:G209"/>
    <mergeCell ref="D206:G206"/>
    <mergeCell ref="H197:H199"/>
    <mergeCell ref="D198:G198"/>
    <mergeCell ref="D200:G200"/>
    <mergeCell ref="D221:G221"/>
    <mergeCell ref="D224:G224"/>
    <mergeCell ref="D225:G225"/>
    <mergeCell ref="D222:G222"/>
    <mergeCell ref="B220:F220"/>
    <mergeCell ref="D238:G238"/>
    <mergeCell ref="H221:H223"/>
    <mergeCell ref="D192:G192"/>
    <mergeCell ref="B212:F212"/>
    <mergeCell ref="D231:G231"/>
    <mergeCell ref="D208:G208"/>
    <mergeCell ref="D216:G216"/>
    <mergeCell ref="D217:G217"/>
    <mergeCell ref="B252:F252"/>
    <mergeCell ref="D253:G253"/>
    <mergeCell ref="D254:G254"/>
    <mergeCell ref="D255:G255"/>
    <mergeCell ref="D229:G229"/>
    <mergeCell ref="H392:H394"/>
    <mergeCell ref="D475:G475"/>
    <mergeCell ref="D411:G411"/>
    <mergeCell ref="D465:G465"/>
    <mergeCell ref="D385:G385"/>
    <mergeCell ref="D379:G379"/>
    <mergeCell ref="D370:G370"/>
    <mergeCell ref="B375:F375"/>
    <mergeCell ref="D378:G378"/>
    <mergeCell ref="D384:G384"/>
    <mergeCell ref="B318:F318"/>
    <mergeCell ref="D321:G321"/>
    <mergeCell ref="D312:G312"/>
    <mergeCell ref="D246:G246"/>
    <mergeCell ref="D247:G247"/>
    <mergeCell ref="D248:G248"/>
    <mergeCell ref="D355:G355"/>
    <mergeCell ref="D249:G249"/>
    <mergeCell ref="C277:G277"/>
    <mergeCell ref="C293:G293"/>
    <mergeCell ref="D340:G340"/>
    <mergeCell ref="D339:G339"/>
    <mergeCell ref="D440:G440"/>
    <mergeCell ref="C294:G294"/>
    <mergeCell ref="C298:G298"/>
    <mergeCell ref="H363:H365"/>
    <mergeCell ref="D330:G330"/>
    <mergeCell ref="D368:G368"/>
    <mergeCell ref="H368:H370"/>
    <mergeCell ref="D372:G372"/>
    <mergeCell ref="D345:G345"/>
    <mergeCell ref="D361:G361"/>
    <mergeCell ref="B447:F447"/>
    <mergeCell ref="D436:G436"/>
    <mergeCell ref="D444:G444"/>
    <mergeCell ref="D408:G408"/>
    <mergeCell ref="D799:G799"/>
    <mergeCell ref="H472:H474"/>
    <mergeCell ref="D362:G362"/>
    <mergeCell ref="B407:F407"/>
    <mergeCell ref="D404:G404"/>
    <mergeCell ref="D457:G457"/>
    <mergeCell ref="D458:G458"/>
    <mergeCell ref="D410:G410"/>
    <mergeCell ref="D474:G474"/>
    <mergeCell ref="D433:G433"/>
    <mergeCell ref="H416:H418"/>
    <mergeCell ref="D416:G416"/>
    <mergeCell ref="D417:G417"/>
    <mergeCell ref="D418:G418"/>
    <mergeCell ref="D419:G419"/>
    <mergeCell ref="D468:G468"/>
    <mergeCell ref="B471:F471"/>
    <mergeCell ref="H443:H445"/>
    <mergeCell ref="D450:G450"/>
    <mergeCell ref="H411:H413"/>
    <mergeCell ref="D451:G451"/>
    <mergeCell ref="H749:H751"/>
    <mergeCell ref="D432:G432"/>
    <mergeCell ref="D442:G442"/>
    <mergeCell ref="H388:H390"/>
    <mergeCell ref="D426:G426"/>
    <mergeCell ref="D420:G420"/>
    <mergeCell ref="D396:G396"/>
    <mergeCell ref="H261:H263"/>
    <mergeCell ref="D262:G262"/>
    <mergeCell ref="D263:G263"/>
    <mergeCell ref="D264:G264"/>
    <mergeCell ref="H264:H266"/>
    <mergeCell ref="D232:G232"/>
    <mergeCell ref="B228:F228"/>
    <mergeCell ref="D215:G215"/>
    <mergeCell ref="B244:F244"/>
    <mergeCell ref="D245:G245"/>
    <mergeCell ref="D213:G213"/>
    <mergeCell ref="H224:H226"/>
    <mergeCell ref="D199:G199"/>
    <mergeCell ref="B431:F431"/>
    <mergeCell ref="H435:H437"/>
    <mergeCell ref="H480:H482"/>
    <mergeCell ref="D482:G482"/>
    <mergeCell ref="H475:H477"/>
    <mergeCell ref="D472:G472"/>
    <mergeCell ref="D434:G434"/>
    <mergeCell ref="D395:G395"/>
    <mergeCell ref="H451:H453"/>
    <mergeCell ref="D452:G452"/>
    <mergeCell ref="H403:H405"/>
    <mergeCell ref="H424:H426"/>
    <mergeCell ref="H432:H434"/>
    <mergeCell ref="D459:G459"/>
    <mergeCell ref="D480:G480"/>
    <mergeCell ref="B479:F479"/>
    <mergeCell ref="H427:H429"/>
    <mergeCell ref="D428:G428"/>
    <mergeCell ref="D401:G401"/>
    <mergeCell ref="H142:H144"/>
    <mergeCell ref="D143:G143"/>
    <mergeCell ref="B138:F138"/>
    <mergeCell ref="B122:F122"/>
    <mergeCell ref="D83:G83"/>
    <mergeCell ref="D116:G116"/>
    <mergeCell ref="H70:H72"/>
    <mergeCell ref="D86:G86"/>
    <mergeCell ref="D87:G87"/>
    <mergeCell ref="D76:G76"/>
    <mergeCell ref="D77:G77"/>
    <mergeCell ref="D78:G78"/>
    <mergeCell ref="H107:H109"/>
    <mergeCell ref="D388:G388"/>
    <mergeCell ref="B463:F463"/>
    <mergeCell ref="D425:G425"/>
    <mergeCell ref="D466:G466"/>
    <mergeCell ref="D111:G111"/>
    <mergeCell ref="D256:G256"/>
    <mergeCell ref="D257:G257"/>
    <mergeCell ref="D286:G286"/>
    <mergeCell ref="D323:G323"/>
    <mergeCell ref="H322:H324"/>
    <mergeCell ref="C280:G280"/>
    <mergeCell ref="H269:H271"/>
    <mergeCell ref="D270:G270"/>
    <mergeCell ref="D271:G271"/>
    <mergeCell ref="D272:G272"/>
    <mergeCell ref="H272:H274"/>
    <mergeCell ref="D273:G273"/>
    <mergeCell ref="B260:F260"/>
    <mergeCell ref="D261:G261"/>
    <mergeCell ref="H123:H125"/>
    <mergeCell ref="D124:G124"/>
    <mergeCell ref="D68:G68"/>
    <mergeCell ref="D79:G79"/>
    <mergeCell ref="D102:G102"/>
    <mergeCell ref="D94:G94"/>
    <mergeCell ref="D101:G101"/>
    <mergeCell ref="H99:H101"/>
    <mergeCell ref="D107:G107"/>
    <mergeCell ref="B130:F130"/>
    <mergeCell ref="D131:G131"/>
    <mergeCell ref="H118:H120"/>
    <mergeCell ref="D117:G117"/>
    <mergeCell ref="H78:H80"/>
    <mergeCell ref="D84:G84"/>
    <mergeCell ref="D85:G85"/>
    <mergeCell ref="D95:G95"/>
    <mergeCell ref="D100:G100"/>
    <mergeCell ref="H75:H77"/>
    <mergeCell ref="B106:F106"/>
    <mergeCell ref="D115:G115"/>
    <mergeCell ref="D99:G99"/>
    <mergeCell ref="D108:G108"/>
    <mergeCell ref="D139:G139"/>
    <mergeCell ref="D132:G132"/>
    <mergeCell ref="D133:G133"/>
    <mergeCell ref="D134:G134"/>
    <mergeCell ref="H102:H104"/>
    <mergeCell ref="B391:F391"/>
    <mergeCell ref="B268:F268"/>
    <mergeCell ref="D269:G269"/>
    <mergeCell ref="K719:K722"/>
    <mergeCell ref="A792:G792"/>
    <mergeCell ref="K840:K843"/>
    <mergeCell ref="D123:G123"/>
    <mergeCell ref="D110:G110"/>
    <mergeCell ref="B326:F326"/>
    <mergeCell ref="H327:H329"/>
    <mergeCell ref="D344:G344"/>
    <mergeCell ref="H408:H410"/>
    <mergeCell ref="D353:G353"/>
    <mergeCell ref="H376:H378"/>
    <mergeCell ref="D265:G265"/>
    <mergeCell ref="D363:G363"/>
    <mergeCell ref="B399:F399"/>
    <mergeCell ref="H400:H402"/>
    <mergeCell ref="D393:G393"/>
    <mergeCell ref="D142:G142"/>
    <mergeCell ref="B748:F748"/>
    <mergeCell ref="D749:G749"/>
    <mergeCell ref="B455:F455"/>
    <mergeCell ref="C158:G158"/>
    <mergeCell ref="D752:G752"/>
    <mergeCell ref="H752:H754"/>
    <mergeCell ref="H873:H875"/>
    <mergeCell ref="D874:G874"/>
    <mergeCell ref="D875:G875"/>
    <mergeCell ref="D403:G403"/>
    <mergeCell ref="H360:H362"/>
    <mergeCell ref="C805:G805"/>
    <mergeCell ref="H813:H819"/>
    <mergeCell ref="C818:G818"/>
    <mergeCell ref="D443:G443"/>
    <mergeCell ref="D435:G435"/>
    <mergeCell ref="D441:G441"/>
    <mergeCell ref="H419:H421"/>
    <mergeCell ref="D424:G424"/>
    <mergeCell ref="H395:H397"/>
    <mergeCell ref="D392:G392"/>
    <mergeCell ref="H448:H450"/>
    <mergeCell ref="D460:G460"/>
    <mergeCell ref="D427:G427"/>
    <mergeCell ref="D448:G448"/>
    <mergeCell ref="H459:H461"/>
    <mergeCell ref="H456:H458"/>
    <mergeCell ref="H799:H801"/>
    <mergeCell ref="D412:G412"/>
    <mergeCell ref="D464:G464"/>
    <mergeCell ref="H794:H797"/>
    <mergeCell ref="D795:G795"/>
    <mergeCell ref="D467:G467"/>
    <mergeCell ref="B439:F439"/>
    <mergeCell ref="D394:G394"/>
    <mergeCell ref="D409:G409"/>
  </mergeCells>
  <pageMargins left="0.39370078740157483" right="0.39370078740157483" top="0.39370078740157483" bottom="0.35433070866141736" header="0" footer="0"/>
  <pageSetup paperSize="9" scale="48" fitToHeight="0" orientation="portrait" r:id="rId1"/>
  <headerFooter>
    <oddFooter>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Stan</dc:creator>
  <cp:lastModifiedBy>Mirela Tatar-Sinca</cp:lastModifiedBy>
  <cp:lastPrinted>2026-07-24T05:31:33Z</cp:lastPrinted>
  <dcterms:created xsi:type="dcterms:W3CDTF">2023-10-03T08:44:06Z</dcterms:created>
  <dcterms:modified xsi:type="dcterms:W3CDTF">2026-09-01T06:31:40Z</dcterms:modified>
</cp:coreProperties>
</file>