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633A5CC0-0D0A-40D9-9F1D-223902E7F7C9}" xr6:coauthVersionLast="43" xr6:coauthVersionMax="43" xr10:uidLastSave="{00000000-0000-0000-0000-000000000000}"/>
  <bookViews>
    <workbookView xWindow="2460" yWindow="2460" windowWidth="21600" windowHeight="11385" xr2:uid="{6D1BB473-3100-4735-95D2-1A70E23EC87D}"/>
  </bookViews>
  <sheets>
    <sheet name="decembrie 2018" sheetId="1" r:id="rId1"/>
  </sheets>
  <definedNames>
    <definedName name="_xlnm.Print_Titles" localSheetId="0">'decembrie 2018'!$9:$9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3" i="1" l="1"/>
  <c r="K382" i="1"/>
  <c r="K381" i="1"/>
  <c r="K380" i="1"/>
  <c r="K379" i="1"/>
  <c r="K378" i="1"/>
  <c r="K377" i="1"/>
  <c r="K376" i="1"/>
  <c r="K375" i="1" s="1"/>
  <c r="L375" i="1"/>
  <c r="J375" i="1"/>
  <c r="I375" i="1"/>
  <c r="H375" i="1"/>
  <c r="G375" i="1"/>
  <c r="F375" i="1"/>
  <c r="E375" i="1"/>
  <c r="D375" i="1"/>
  <c r="J374" i="1"/>
  <c r="K374" i="1" s="1"/>
  <c r="I374" i="1"/>
  <c r="D374" i="1"/>
  <c r="D127" i="1" s="1"/>
  <c r="K373" i="1"/>
  <c r="L372" i="1"/>
  <c r="K372" i="1"/>
  <c r="J372" i="1"/>
  <c r="I372" i="1"/>
  <c r="H372" i="1"/>
  <c r="G372" i="1"/>
  <c r="F372" i="1"/>
  <c r="F367" i="1" s="1"/>
  <c r="E372" i="1"/>
  <c r="D372" i="1"/>
  <c r="J371" i="1"/>
  <c r="I371" i="1"/>
  <c r="D371" i="1"/>
  <c r="J370" i="1"/>
  <c r="K370" i="1" s="1"/>
  <c r="I370" i="1"/>
  <c r="D370" i="1"/>
  <c r="J369" i="1"/>
  <c r="I369" i="1"/>
  <c r="I368" i="1" s="1"/>
  <c r="D369" i="1"/>
  <c r="L368" i="1"/>
  <c r="L367" i="1" s="1"/>
  <c r="H368" i="1"/>
  <c r="H367" i="1" s="1"/>
  <c r="G368" i="1"/>
  <c r="F368" i="1"/>
  <c r="E368" i="1"/>
  <c r="E367" i="1" s="1"/>
  <c r="D368" i="1"/>
  <c r="D367" i="1" s="1"/>
  <c r="K366" i="1"/>
  <c r="K365" i="1"/>
  <c r="K364" i="1"/>
  <c r="K363" i="1" s="1"/>
  <c r="K362" i="1" s="1"/>
  <c r="L363" i="1"/>
  <c r="L362" i="1" s="1"/>
  <c r="J363" i="1"/>
  <c r="I363" i="1"/>
  <c r="I362" i="1" s="1"/>
  <c r="H363" i="1"/>
  <c r="H362" i="1" s="1"/>
  <c r="G363" i="1"/>
  <c r="G362" i="1" s="1"/>
  <c r="F363" i="1"/>
  <c r="E363" i="1"/>
  <c r="E362" i="1" s="1"/>
  <c r="D363" i="1"/>
  <c r="D362" i="1" s="1"/>
  <c r="J362" i="1"/>
  <c r="F362" i="1"/>
  <c r="K361" i="1"/>
  <c r="K360" i="1"/>
  <c r="K359" i="1"/>
  <c r="L358" i="1"/>
  <c r="J358" i="1"/>
  <c r="I358" i="1"/>
  <c r="H358" i="1"/>
  <c r="G358" i="1"/>
  <c r="F358" i="1"/>
  <c r="E358" i="1"/>
  <c r="D358" i="1"/>
  <c r="K357" i="1"/>
  <c r="K356" i="1"/>
  <c r="K355" i="1"/>
  <c r="K354" i="1"/>
  <c r="L353" i="1"/>
  <c r="K353" i="1"/>
  <c r="K352" i="1" s="1"/>
  <c r="J353" i="1"/>
  <c r="J352" i="1" s="1"/>
  <c r="I353" i="1"/>
  <c r="H353" i="1"/>
  <c r="H352" i="1" s="1"/>
  <c r="G353" i="1"/>
  <c r="G352" i="1" s="1"/>
  <c r="F353" i="1"/>
  <c r="F352" i="1" s="1"/>
  <c r="E353" i="1"/>
  <c r="D353" i="1"/>
  <c r="L352" i="1"/>
  <c r="L351" i="1" s="1"/>
  <c r="I352" i="1"/>
  <c r="E352" i="1"/>
  <c r="D352" i="1"/>
  <c r="K350" i="1"/>
  <c r="K349" i="1"/>
  <c r="K348" i="1"/>
  <c r="K347" i="1" s="1"/>
  <c r="L347" i="1"/>
  <c r="L345" i="1" s="1"/>
  <c r="J347" i="1"/>
  <c r="I347" i="1"/>
  <c r="H347" i="1"/>
  <c r="H345" i="1" s="1"/>
  <c r="G347" i="1"/>
  <c r="F347" i="1"/>
  <c r="E347" i="1"/>
  <c r="E345" i="1" s="1"/>
  <c r="D347" i="1"/>
  <c r="J346" i="1"/>
  <c r="I346" i="1"/>
  <c r="I345" i="1" s="1"/>
  <c r="D346" i="1"/>
  <c r="G345" i="1"/>
  <c r="F345" i="1"/>
  <c r="L344" i="1"/>
  <c r="J344" i="1"/>
  <c r="K344" i="1" s="1"/>
  <c r="G344" i="1"/>
  <c r="I344" i="1" s="1"/>
  <c r="F344" i="1"/>
  <c r="D344" i="1" s="1"/>
  <c r="K343" i="1"/>
  <c r="J342" i="1"/>
  <c r="K342" i="1" s="1"/>
  <c r="I342" i="1"/>
  <c r="D342" i="1"/>
  <c r="K341" i="1"/>
  <c r="D341" i="1"/>
  <c r="D94" i="1" s="1"/>
  <c r="K340" i="1"/>
  <c r="K339" i="1" s="1"/>
  <c r="J340" i="1"/>
  <c r="I340" i="1"/>
  <c r="D340" i="1"/>
  <c r="D93" i="1" s="1"/>
  <c r="D92" i="1" s="1"/>
  <c r="L339" i="1"/>
  <c r="J339" i="1"/>
  <c r="I339" i="1"/>
  <c r="H339" i="1"/>
  <c r="G339" i="1"/>
  <c r="F339" i="1"/>
  <c r="E339" i="1"/>
  <c r="J338" i="1"/>
  <c r="I338" i="1"/>
  <c r="I336" i="1" s="1"/>
  <c r="I335" i="1" s="1"/>
  <c r="I334" i="1" s="1"/>
  <c r="D338" i="1"/>
  <c r="D336" i="1" s="1"/>
  <c r="K337" i="1"/>
  <c r="L336" i="1"/>
  <c r="L335" i="1" s="1"/>
  <c r="H336" i="1"/>
  <c r="G336" i="1"/>
  <c r="G335" i="1" s="1"/>
  <c r="F336" i="1"/>
  <c r="F335" i="1" s="1"/>
  <c r="F334" i="1" s="1"/>
  <c r="E336" i="1"/>
  <c r="H335" i="1"/>
  <c r="H334" i="1" s="1"/>
  <c r="L333" i="1"/>
  <c r="G333" i="1"/>
  <c r="I333" i="1" s="1"/>
  <c r="F333" i="1"/>
  <c r="E333" i="1"/>
  <c r="K332" i="1"/>
  <c r="K331" i="1"/>
  <c r="K330" i="1" s="1"/>
  <c r="L330" i="1"/>
  <c r="J330" i="1"/>
  <c r="I330" i="1"/>
  <c r="H330" i="1"/>
  <c r="G330" i="1"/>
  <c r="F330" i="1"/>
  <c r="E330" i="1"/>
  <c r="D330" i="1"/>
  <c r="K329" i="1"/>
  <c r="K328" i="1"/>
  <c r="K327" i="1"/>
  <c r="K326" i="1"/>
  <c r="K325" i="1"/>
  <c r="K324" i="1" s="1"/>
  <c r="L324" i="1"/>
  <c r="L322" i="1" s="1"/>
  <c r="J324" i="1"/>
  <c r="I324" i="1"/>
  <c r="H324" i="1"/>
  <c r="H322" i="1" s="1"/>
  <c r="G324" i="1"/>
  <c r="F324" i="1"/>
  <c r="E324" i="1"/>
  <c r="D324" i="1"/>
  <c r="K323" i="1"/>
  <c r="J321" i="1"/>
  <c r="K321" i="1" s="1"/>
  <c r="I321" i="1"/>
  <c r="D321" i="1"/>
  <c r="D74" i="1" s="1"/>
  <c r="K320" i="1"/>
  <c r="K319" i="1"/>
  <c r="J319" i="1"/>
  <c r="I319" i="1"/>
  <c r="D319" i="1"/>
  <c r="D316" i="1" s="1"/>
  <c r="K318" i="1"/>
  <c r="K316" i="1" s="1"/>
  <c r="D317" i="1"/>
  <c r="L316" i="1"/>
  <c r="L305" i="1" s="1"/>
  <c r="J316" i="1"/>
  <c r="H316" i="1"/>
  <c r="G316" i="1"/>
  <c r="F316" i="1"/>
  <c r="E316" i="1"/>
  <c r="K315" i="1"/>
  <c r="K314" i="1"/>
  <c r="K313" i="1"/>
  <c r="K312" i="1"/>
  <c r="K311" i="1"/>
  <c r="J311" i="1"/>
  <c r="I311" i="1"/>
  <c r="D311" i="1"/>
  <c r="K310" i="1"/>
  <c r="J309" i="1"/>
  <c r="K309" i="1" s="1"/>
  <c r="I309" i="1"/>
  <c r="K308" i="1"/>
  <c r="K307" i="1"/>
  <c r="L306" i="1"/>
  <c r="I306" i="1"/>
  <c r="H306" i="1"/>
  <c r="G306" i="1"/>
  <c r="G305" i="1" s="1"/>
  <c r="F306" i="1"/>
  <c r="F305" i="1" s="1"/>
  <c r="E306" i="1"/>
  <c r="E305" i="1" s="1"/>
  <c r="D306" i="1"/>
  <c r="K304" i="1"/>
  <c r="J304" i="1"/>
  <c r="I304" i="1"/>
  <c r="L303" i="1"/>
  <c r="K303" i="1"/>
  <c r="J303" i="1"/>
  <c r="I303" i="1"/>
  <c r="H303" i="1"/>
  <c r="G303" i="1"/>
  <c r="F303" i="1"/>
  <c r="E303" i="1"/>
  <c r="D303" i="1"/>
  <c r="K302" i="1"/>
  <c r="K55" i="1" s="1"/>
  <c r="K301" i="1"/>
  <c r="K300" i="1"/>
  <c r="L299" i="1"/>
  <c r="K299" i="1"/>
  <c r="K298" i="1" s="1"/>
  <c r="J299" i="1"/>
  <c r="J298" i="1" s="1"/>
  <c r="I299" i="1"/>
  <c r="H299" i="1"/>
  <c r="G299" i="1"/>
  <c r="G298" i="1" s="1"/>
  <c r="F299" i="1"/>
  <c r="F298" i="1" s="1"/>
  <c r="E299" i="1"/>
  <c r="D299" i="1"/>
  <c r="L298" i="1"/>
  <c r="I298" i="1"/>
  <c r="H298" i="1"/>
  <c r="E298" i="1"/>
  <c r="D298" i="1"/>
  <c r="K297" i="1"/>
  <c r="J297" i="1"/>
  <c r="I297" i="1"/>
  <c r="D297" i="1"/>
  <c r="D50" i="1" s="1"/>
  <c r="K296" i="1"/>
  <c r="K295" i="1"/>
  <c r="L294" i="1"/>
  <c r="K294" i="1"/>
  <c r="J294" i="1"/>
  <c r="I294" i="1"/>
  <c r="H294" i="1"/>
  <c r="G294" i="1"/>
  <c r="F294" i="1"/>
  <c r="E294" i="1"/>
  <c r="D294" i="1"/>
  <c r="K293" i="1"/>
  <c r="K292" i="1" s="1"/>
  <c r="L292" i="1"/>
  <c r="J292" i="1"/>
  <c r="I292" i="1"/>
  <c r="H292" i="1"/>
  <c r="G292" i="1"/>
  <c r="F292" i="1"/>
  <c r="E292" i="1"/>
  <c r="D292" i="1"/>
  <c r="K291" i="1"/>
  <c r="K290" i="1"/>
  <c r="J289" i="1"/>
  <c r="I289" i="1"/>
  <c r="D289" i="1"/>
  <c r="J288" i="1"/>
  <c r="I288" i="1"/>
  <c r="D288" i="1"/>
  <c r="L287" i="1"/>
  <c r="I287" i="1"/>
  <c r="H287" i="1"/>
  <c r="G287" i="1"/>
  <c r="F287" i="1"/>
  <c r="E287" i="1"/>
  <c r="D287" i="1"/>
  <c r="J285" i="1"/>
  <c r="K285" i="1" s="1"/>
  <c r="K284" i="1" s="1"/>
  <c r="I285" i="1"/>
  <c r="I284" i="1" s="1"/>
  <c r="D285" i="1"/>
  <c r="D284" i="1" s="1"/>
  <c r="L284" i="1"/>
  <c r="J284" i="1"/>
  <c r="H284" i="1"/>
  <c r="G284" i="1"/>
  <c r="F284" i="1"/>
  <c r="E284" i="1"/>
  <c r="F283" i="1"/>
  <c r="K281" i="1"/>
  <c r="J280" i="1"/>
  <c r="K280" i="1" s="1"/>
  <c r="I280" i="1"/>
  <c r="D280" i="1"/>
  <c r="J279" i="1"/>
  <c r="I279" i="1"/>
  <c r="D279" i="1"/>
  <c r="D278" i="1" s="1"/>
  <c r="D277" i="1" s="1"/>
  <c r="L278" i="1"/>
  <c r="L277" i="1" s="1"/>
  <c r="J278" i="1"/>
  <c r="I278" i="1"/>
  <c r="I277" i="1" s="1"/>
  <c r="H278" i="1"/>
  <c r="H277" i="1" s="1"/>
  <c r="G278" i="1"/>
  <c r="F278" i="1"/>
  <c r="E278" i="1"/>
  <c r="E277" i="1" s="1"/>
  <c r="G277" i="1"/>
  <c r="F277" i="1"/>
  <c r="F274" i="1" s="1"/>
  <c r="K276" i="1"/>
  <c r="K275" i="1" s="1"/>
  <c r="L275" i="1"/>
  <c r="J275" i="1"/>
  <c r="I275" i="1"/>
  <c r="H275" i="1"/>
  <c r="H274" i="1" s="1"/>
  <c r="G275" i="1"/>
  <c r="G274" i="1" s="1"/>
  <c r="F275" i="1"/>
  <c r="E275" i="1"/>
  <c r="E274" i="1" s="1"/>
  <c r="D275" i="1"/>
  <c r="D274" i="1" s="1"/>
  <c r="K273" i="1"/>
  <c r="J272" i="1"/>
  <c r="K272" i="1" s="1"/>
  <c r="I272" i="1"/>
  <c r="D272" i="1"/>
  <c r="K271" i="1"/>
  <c r="K270" i="1"/>
  <c r="K269" i="1"/>
  <c r="L268" i="1"/>
  <c r="J268" i="1"/>
  <c r="I268" i="1"/>
  <c r="H268" i="1"/>
  <c r="G268" i="1"/>
  <c r="F268" i="1"/>
  <c r="E268" i="1"/>
  <c r="D268" i="1"/>
  <c r="J267" i="1"/>
  <c r="I267" i="1"/>
  <c r="I266" i="1" s="1"/>
  <c r="I265" i="1" s="1"/>
  <c r="I264" i="1" s="1"/>
  <c r="D267" i="1"/>
  <c r="D266" i="1" s="1"/>
  <c r="L266" i="1"/>
  <c r="H266" i="1"/>
  <c r="G266" i="1"/>
  <c r="G265" i="1" s="1"/>
  <c r="G264" i="1" s="1"/>
  <c r="F266" i="1"/>
  <c r="F265" i="1" s="1"/>
  <c r="E266" i="1"/>
  <c r="E265" i="1" s="1"/>
  <c r="E264" i="1" s="1"/>
  <c r="L265" i="1"/>
  <c r="L264" i="1" s="1"/>
  <c r="H265" i="1"/>
  <c r="H264" i="1" s="1"/>
  <c r="D265" i="1"/>
  <c r="D264" i="1" s="1"/>
  <c r="K262" i="1"/>
  <c r="K261" i="1"/>
  <c r="K260" i="1"/>
  <c r="K259" i="1"/>
  <c r="K258" i="1"/>
  <c r="K257" i="1"/>
  <c r="K256" i="1"/>
  <c r="K255" i="1"/>
  <c r="L254" i="1"/>
  <c r="K254" i="1"/>
  <c r="J254" i="1"/>
  <c r="I254" i="1"/>
  <c r="H254" i="1"/>
  <c r="G254" i="1"/>
  <c r="F254" i="1"/>
  <c r="E254" i="1"/>
  <c r="D254" i="1"/>
  <c r="K253" i="1"/>
  <c r="K127" i="1" s="1"/>
  <c r="K252" i="1"/>
  <c r="K251" i="1" s="1"/>
  <c r="L251" i="1"/>
  <c r="J251" i="1"/>
  <c r="I251" i="1"/>
  <c r="H251" i="1"/>
  <c r="G251" i="1"/>
  <c r="F251" i="1"/>
  <c r="E251" i="1"/>
  <c r="D251" i="1"/>
  <c r="J250" i="1"/>
  <c r="K250" i="1" s="1"/>
  <c r="I250" i="1"/>
  <c r="J249" i="1"/>
  <c r="I249" i="1"/>
  <c r="I247" i="1" s="1"/>
  <c r="K248" i="1"/>
  <c r="L247" i="1"/>
  <c r="J247" i="1"/>
  <c r="H247" i="1"/>
  <c r="G247" i="1"/>
  <c r="F247" i="1"/>
  <c r="F246" i="1" s="1"/>
  <c r="E247" i="1"/>
  <c r="E246" i="1" s="1"/>
  <c r="E230" i="1" s="1"/>
  <c r="D247" i="1"/>
  <c r="L246" i="1"/>
  <c r="H246" i="1"/>
  <c r="G246" i="1"/>
  <c r="D246" i="1"/>
  <c r="K245" i="1"/>
  <c r="K119" i="1" s="1"/>
  <c r="K244" i="1"/>
  <c r="J243" i="1"/>
  <c r="I243" i="1"/>
  <c r="I242" i="1" s="1"/>
  <c r="I241" i="1" s="1"/>
  <c r="L242" i="1"/>
  <c r="L241" i="1" s="1"/>
  <c r="H242" i="1"/>
  <c r="H241" i="1" s="1"/>
  <c r="G242" i="1"/>
  <c r="F242" i="1"/>
  <c r="F241" i="1" s="1"/>
  <c r="E242" i="1"/>
  <c r="E241" i="1" s="1"/>
  <c r="D242" i="1"/>
  <c r="D241" i="1" s="1"/>
  <c r="G241" i="1"/>
  <c r="K240" i="1"/>
  <c r="K114" i="1" s="1"/>
  <c r="K239" i="1"/>
  <c r="K238" i="1"/>
  <c r="L237" i="1"/>
  <c r="J237" i="1"/>
  <c r="I237" i="1"/>
  <c r="H237" i="1"/>
  <c r="G237" i="1"/>
  <c r="F237" i="1"/>
  <c r="E237" i="1"/>
  <c r="D237" i="1"/>
  <c r="K236" i="1"/>
  <c r="K235" i="1"/>
  <c r="K109" i="1" s="1"/>
  <c r="K234" i="1"/>
  <c r="K233" i="1"/>
  <c r="L232" i="1"/>
  <c r="K232" i="1"/>
  <c r="K231" i="1" s="1"/>
  <c r="J232" i="1"/>
  <c r="J231" i="1" s="1"/>
  <c r="I232" i="1"/>
  <c r="H232" i="1"/>
  <c r="G232" i="1"/>
  <c r="G231" i="1" s="1"/>
  <c r="G230" i="1" s="1"/>
  <c r="F232" i="1"/>
  <c r="F231" i="1" s="1"/>
  <c r="E232" i="1"/>
  <c r="D232" i="1"/>
  <c r="L231" i="1"/>
  <c r="I231" i="1"/>
  <c r="H231" i="1"/>
  <c r="E231" i="1"/>
  <c r="D231" i="1"/>
  <c r="K229" i="1"/>
  <c r="K228" i="1"/>
  <c r="K102" i="1" s="1"/>
  <c r="J227" i="1"/>
  <c r="K227" i="1" s="1"/>
  <c r="I227" i="1"/>
  <c r="L226" i="1"/>
  <c r="L224" i="1" s="1"/>
  <c r="J226" i="1"/>
  <c r="J224" i="1" s="1"/>
  <c r="I226" i="1"/>
  <c r="H226" i="1"/>
  <c r="H224" i="1" s="1"/>
  <c r="G226" i="1"/>
  <c r="G224" i="1" s="1"/>
  <c r="F226" i="1"/>
  <c r="F224" i="1" s="1"/>
  <c r="E226" i="1"/>
  <c r="D226" i="1"/>
  <c r="D224" i="1" s="1"/>
  <c r="K225" i="1"/>
  <c r="I224" i="1"/>
  <c r="E224" i="1"/>
  <c r="L223" i="1"/>
  <c r="J223" i="1"/>
  <c r="I223" i="1"/>
  <c r="K222" i="1"/>
  <c r="I222" i="1"/>
  <c r="J221" i="1"/>
  <c r="I221" i="1"/>
  <c r="K220" i="1"/>
  <c r="I220" i="1"/>
  <c r="K219" i="1"/>
  <c r="K93" i="1" s="1"/>
  <c r="K92" i="1" s="1"/>
  <c r="J219" i="1"/>
  <c r="I219" i="1"/>
  <c r="L218" i="1"/>
  <c r="J218" i="1"/>
  <c r="H218" i="1"/>
  <c r="G218" i="1"/>
  <c r="F218" i="1"/>
  <c r="E218" i="1"/>
  <c r="D218" i="1"/>
  <c r="K217" i="1"/>
  <c r="K216" i="1"/>
  <c r="K90" i="1" s="1"/>
  <c r="L215" i="1"/>
  <c r="J215" i="1"/>
  <c r="I215" i="1"/>
  <c r="H215" i="1"/>
  <c r="H214" i="1" s="1"/>
  <c r="G215" i="1"/>
  <c r="F215" i="1"/>
  <c r="E215" i="1"/>
  <c r="E214" i="1" s="1"/>
  <c r="D215" i="1"/>
  <c r="D214" i="1" s="1"/>
  <c r="D213" i="1" s="1"/>
  <c r="L212" i="1"/>
  <c r="J212" i="1"/>
  <c r="K212" i="1" s="1"/>
  <c r="G212" i="1"/>
  <c r="I212" i="1" s="1"/>
  <c r="F212" i="1"/>
  <c r="E212" i="1"/>
  <c r="K211" i="1"/>
  <c r="L210" i="1"/>
  <c r="J210" i="1"/>
  <c r="I210" i="1"/>
  <c r="I209" i="1" s="1"/>
  <c r="G210" i="1"/>
  <c r="F210" i="1"/>
  <c r="E210" i="1"/>
  <c r="E209" i="1" s="1"/>
  <c r="L209" i="1"/>
  <c r="L201" i="1" s="1"/>
  <c r="H209" i="1"/>
  <c r="G209" i="1"/>
  <c r="F209" i="1"/>
  <c r="D209" i="1"/>
  <c r="L208" i="1"/>
  <c r="K208" i="1"/>
  <c r="J207" i="1"/>
  <c r="I207" i="1"/>
  <c r="K206" i="1"/>
  <c r="J205" i="1"/>
  <c r="I205" i="1"/>
  <c r="L204" i="1"/>
  <c r="L203" i="1" s="1"/>
  <c r="G204" i="1"/>
  <c r="F204" i="1"/>
  <c r="E204" i="1"/>
  <c r="E203" i="1" s="1"/>
  <c r="H203" i="1"/>
  <c r="F203" i="1"/>
  <c r="D203" i="1"/>
  <c r="K202" i="1"/>
  <c r="D201" i="1"/>
  <c r="J200" i="1"/>
  <c r="K200" i="1" s="1"/>
  <c r="K74" i="1" s="1"/>
  <c r="I200" i="1"/>
  <c r="K199" i="1"/>
  <c r="K73" i="1" s="1"/>
  <c r="J198" i="1"/>
  <c r="K198" i="1" s="1"/>
  <c r="K72" i="1" s="1"/>
  <c r="I198" i="1"/>
  <c r="K197" i="1"/>
  <c r="J196" i="1"/>
  <c r="K196" i="1" s="1"/>
  <c r="K70" i="1" s="1"/>
  <c r="I196" i="1"/>
  <c r="L195" i="1"/>
  <c r="I195" i="1"/>
  <c r="H195" i="1"/>
  <c r="G195" i="1"/>
  <c r="F195" i="1"/>
  <c r="E195" i="1"/>
  <c r="D195" i="1"/>
  <c r="K194" i="1"/>
  <c r="J194" i="1"/>
  <c r="I194" i="1"/>
  <c r="K193" i="1"/>
  <c r="I193" i="1"/>
  <c r="I67" i="1" s="1"/>
  <c r="K192" i="1"/>
  <c r="I192" i="1"/>
  <c r="K191" i="1"/>
  <c r="I191" i="1"/>
  <c r="I65" i="1" s="1"/>
  <c r="J190" i="1"/>
  <c r="K190" i="1" s="1"/>
  <c r="K64" i="1" s="1"/>
  <c r="I190" i="1"/>
  <c r="K189" i="1"/>
  <c r="K63" i="1" s="1"/>
  <c r="I189" i="1"/>
  <c r="J188" i="1"/>
  <c r="I188" i="1"/>
  <c r="K187" i="1"/>
  <c r="K61" i="1" s="1"/>
  <c r="K186" i="1"/>
  <c r="L185" i="1"/>
  <c r="H185" i="1"/>
  <c r="G185" i="1"/>
  <c r="F185" i="1"/>
  <c r="E185" i="1"/>
  <c r="D185" i="1"/>
  <c r="H184" i="1"/>
  <c r="F184" i="1"/>
  <c r="E184" i="1"/>
  <c r="J183" i="1"/>
  <c r="K183" i="1" s="1"/>
  <c r="K182" i="1" s="1"/>
  <c r="I183" i="1"/>
  <c r="L182" i="1"/>
  <c r="H182" i="1"/>
  <c r="G182" i="1"/>
  <c r="F182" i="1"/>
  <c r="E182" i="1"/>
  <c r="E177" i="1" s="1"/>
  <c r="D182" i="1"/>
  <c r="K181" i="1"/>
  <c r="K180" i="1"/>
  <c r="K179" i="1"/>
  <c r="K178" i="1" s="1"/>
  <c r="K177" i="1" s="1"/>
  <c r="L178" i="1"/>
  <c r="L177" i="1" s="1"/>
  <c r="J178" i="1"/>
  <c r="I178" i="1"/>
  <c r="H178" i="1"/>
  <c r="G178" i="1"/>
  <c r="G177" i="1" s="1"/>
  <c r="F178" i="1"/>
  <c r="E178" i="1"/>
  <c r="D178" i="1"/>
  <c r="F177" i="1"/>
  <c r="J176" i="1"/>
  <c r="K176" i="1" s="1"/>
  <c r="K50" i="1" s="1"/>
  <c r="I176" i="1"/>
  <c r="K175" i="1"/>
  <c r="J174" i="1"/>
  <c r="I174" i="1"/>
  <c r="L173" i="1"/>
  <c r="I173" i="1"/>
  <c r="H173" i="1"/>
  <c r="G173" i="1"/>
  <c r="F173" i="1"/>
  <c r="E173" i="1"/>
  <c r="D173" i="1"/>
  <c r="K172" i="1"/>
  <c r="K171" i="1" s="1"/>
  <c r="L171" i="1"/>
  <c r="J171" i="1"/>
  <c r="I171" i="1"/>
  <c r="H171" i="1"/>
  <c r="G171" i="1"/>
  <c r="F171" i="1"/>
  <c r="F162" i="1" s="1"/>
  <c r="E171" i="1"/>
  <c r="D171" i="1"/>
  <c r="K169" i="1"/>
  <c r="K168" i="1"/>
  <c r="J168" i="1"/>
  <c r="I168" i="1"/>
  <c r="J167" i="1"/>
  <c r="K167" i="1" s="1"/>
  <c r="I167" i="1"/>
  <c r="I166" i="1" s="1"/>
  <c r="L166" i="1"/>
  <c r="H166" i="1"/>
  <c r="G166" i="1"/>
  <c r="F166" i="1"/>
  <c r="E166" i="1"/>
  <c r="D166" i="1"/>
  <c r="J165" i="1"/>
  <c r="I165" i="1"/>
  <c r="J164" i="1"/>
  <c r="K164" i="1" s="1"/>
  <c r="I164" i="1"/>
  <c r="L163" i="1"/>
  <c r="H163" i="1"/>
  <c r="G163" i="1"/>
  <c r="F163" i="1"/>
  <c r="E163" i="1"/>
  <c r="D163" i="1"/>
  <c r="G162" i="1"/>
  <c r="K160" i="1"/>
  <c r="K34" i="1" s="1"/>
  <c r="I160" i="1"/>
  <c r="J159" i="1"/>
  <c r="K159" i="1" s="1"/>
  <c r="I159" i="1"/>
  <c r="J158" i="1"/>
  <c r="K158" i="1" s="1"/>
  <c r="K157" i="1" s="1"/>
  <c r="I158" i="1"/>
  <c r="I32" i="1" s="1"/>
  <c r="I31" i="1" s="1"/>
  <c r="L157" i="1"/>
  <c r="L156" i="1" s="1"/>
  <c r="J157" i="1"/>
  <c r="H157" i="1"/>
  <c r="H156" i="1" s="1"/>
  <c r="G157" i="1"/>
  <c r="G156" i="1" s="1"/>
  <c r="F157" i="1"/>
  <c r="E157" i="1"/>
  <c r="E156" i="1" s="1"/>
  <c r="E153" i="1" s="1"/>
  <c r="D157" i="1"/>
  <c r="D156" i="1" s="1"/>
  <c r="F156" i="1"/>
  <c r="K155" i="1"/>
  <c r="L154" i="1"/>
  <c r="K154" i="1"/>
  <c r="J154" i="1"/>
  <c r="I154" i="1"/>
  <c r="H154" i="1"/>
  <c r="G154" i="1"/>
  <c r="F154" i="1"/>
  <c r="E154" i="1"/>
  <c r="D154" i="1"/>
  <c r="H153" i="1"/>
  <c r="D153" i="1"/>
  <c r="K152" i="1"/>
  <c r="K151" i="1"/>
  <c r="K150" i="1"/>
  <c r="K24" i="1" s="1"/>
  <c r="K22" i="1" s="1"/>
  <c r="L149" i="1"/>
  <c r="J149" i="1"/>
  <c r="I149" i="1"/>
  <c r="H149" i="1"/>
  <c r="H138" i="1" s="1"/>
  <c r="G149" i="1"/>
  <c r="K149" i="1" s="1"/>
  <c r="F149" i="1"/>
  <c r="E149" i="1"/>
  <c r="D149" i="1"/>
  <c r="K148" i="1"/>
  <c r="J148" i="1"/>
  <c r="I148" i="1"/>
  <c r="K147" i="1"/>
  <c r="K20" i="1" s="1"/>
  <c r="J147" i="1"/>
  <c r="J146" i="1"/>
  <c r="K146" i="1" s="1"/>
  <c r="I146" i="1"/>
  <c r="K145" i="1"/>
  <c r="K144" i="1"/>
  <c r="J143" i="1"/>
  <c r="K143" i="1" s="1"/>
  <c r="I143" i="1"/>
  <c r="L142" i="1"/>
  <c r="J142" i="1"/>
  <c r="H142" i="1"/>
  <c r="G142" i="1"/>
  <c r="F142" i="1"/>
  <c r="E142" i="1"/>
  <c r="D142" i="1"/>
  <c r="J141" i="1"/>
  <c r="K141" i="1" s="1"/>
  <c r="K140" i="1" s="1"/>
  <c r="I141" i="1"/>
  <c r="I140" i="1" s="1"/>
  <c r="I139" i="1" s="1"/>
  <c r="L140" i="1"/>
  <c r="J140" i="1"/>
  <c r="J139" i="1" s="1"/>
  <c r="H140" i="1"/>
  <c r="H139" i="1" s="1"/>
  <c r="G140" i="1"/>
  <c r="F140" i="1"/>
  <c r="F139" i="1" s="1"/>
  <c r="E140" i="1"/>
  <c r="E139" i="1" s="1"/>
  <c r="E138" i="1" s="1"/>
  <c r="D140" i="1"/>
  <c r="D139" i="1" s="1"/>
  <c r="L139" i="1"/>
  <c r="K139" i="1"/>
  <c r="G139" i="1"/>
  <c r="G138" i="1" s="1"/>
  <c r="L133" i="1"/>
  <c r="J133" i="1"/>
  <c r="I133" i="1"/>
  <c r="H133" i="1"/>
  <c r="G133" i="1"/>
  <c r="F133" i="1"/>
  <c r="E133" i="1"/>
  <c r="D133" i="1"/>
  <c r="L132" i="1"/>
  <c r="K132" i="1"/>
  <c r="J132" i="1"/>
  <c r="I132" i="1"/>
  <c r="H132" i="1"/>
  <c r="G132" i="1"/>
  <c r="F132" i="1"/>
  <c r="E132" i="1"/>
  <c r="D132" i="1"/>
  <c r="L131" i="1"/>
  <c r="J131" i="1"/>
  <c r="I131" i="1"/>
  <c r="H131" i="1"/>
  <c r="G131" i="1"/>
  <c r="F131" i="1"/>
  <c r="E131" i="1"/>
  <c r="D131" i="1"/>
  <c r="L130" i="1"/>
  <c r="J130" i="1"/>
  <c r="I130" i="1"/>
  <c r="H130" i="1"/>
  <c r="G130" i="1"/>
  <c r="F130" i="1"/>
  <c r="E130" i="1"/>
  <c r="D130" i="1"/>
  <c r="L129" i="1"/>
  <c r="J129" i="1"/>
  <c r="I129" i="1"/>
  <c r="I128" i="1" s="1"/>
  <c r="H129" i="1"/>
  <c r="G129" i="1"/>
  <c r="F129" i="1"/>
  <c r="E129" i="1"/>
  <c r="E128" i="1" s="1"/>
  <c r="D129" i="1"/>
  <c r="G128" i="1"/>
  <c r="L127" i="1"/>
  <c r="J127" i="1"/>
  <c r="I127" i="1"/>
  <c r="H127" i="1"/>
  <c r="G127" i="1"/>
  <c r="F127" i="1"/>
  <c r="E127" i="1"/>
  <c r="L126" i="1"/>
  <c r="L125" i="1" s="1"/>
  <c r="K126" i="1"/>
  <c r="J126" i="1"/>
  <c r="I126" i="1"/>
  <c r="I125" i="1" s="1"/>
  <c r="H126" i="1"/>
  <c r="H125" i="1" s="1"/>
  <c r="G126" i="1"/>
  <c r="G125" i="1" s="1"/>
  <c r="F126" i="1"/>
  <c r="F125" i="1" s="1"/>
  <c r="E126" i="1"/>
  <c r="E125" i="1" s="1"/>
  <c r="D126" i="1"/>
  <c r="D125" i="1" s="1"/>
  <c r="K125" i="1"/>
  <c r="J125" i="1"/>
  <c r="L124" i="1"/>
  <c r="I124" i="1"/>
  <c r="H124" i="1"/>
  <c r="G124" i="1"/>
  <c r="G121" i="1" s="1"/>
  <c r="F124" i="1"/>
  <c r="E124" i="1"/>
  <c r="D124" i="1"/>
  <c r="L123" i="1"/>
  <c r="I123" i="1"/>
  <c r="H123" i="1"/>
  <c r="G123" i="1"/>
  <c r="F123" i="1"/>
  <c r="E123" i="1"/>
  <c r="D123" i="1"/>
  <c r="L122" i="1"/>
  <c r="I122" i="1"/>
  <c r="I121" i="1" s="1"/>
  <c r="I120" i="1" s="1"/>
  <c r="H122" i="1"/>
  <c r="G122" i="1"/>
  <c r="F122" i="1"/>
  <c r="E122" i="1"/>
  <c r="E121" i="1" s="1"/>
  <c r="E120" i="1" s="1"/>
  <c r="D122" i="1"/>
  <c r="F121" i="1"/>
  <c r="L119" i="1"/>
  <c r="J119" i="1"/>
  <c r="I119" i="1"/>
  <c r="H119" i="1"/>
  <c r="G119" i="1"/>
  <c r="F119" i="1"/>
  <c r="E119" i="1"/>
  <c r="D119" i="1"/>
  <c r="D116" i="1" s="1"/>
  <c r="D115" i="1" s="1"/>
  <c r="L118" i="1"/>
  <c r="K118" i="1"/>
  <c r="J118" i="1"/>
  <c r="I118" i="1"/>
  <c r="H118" i="1"/>
  <c r="G118" i="1"/>
  <c r="F118" i="1"/>
  <c r="E118" i="1"/>
  <c r="D118" i="1"/>
  <c r="L117" i="1"/>
  <c r="J117" i="1"/>
  <c r="I117" i="1"/>
  <c r="H117" i="1"/>
  <c r="G117" i="1"/>
  <c r="G116" i="1" s="1"/>
  <c r="G115" i="1" s="1"/>
  <c r="F117" i="1"/>
  <c r="E117" i="1"/>
  <c r="D117" i="1"/>
  <c r="L116" i="1"/>
  <c r="L115" i="1" s="1"/>
  <c r="H116" i="1"/>
  <c r="H115" i="1" s="1"/>
  <c r="L114" i="1"/>
  <c r="J114" i="1"/>
  <c r="I114" i="1"/>
  <c r="H114" i="1"/>
  <c r="G114" i="1"/>
  <c r="F114" i="1"/>
  <c r="E114" i="1"/>
  <c r="D114" i="1"/>
  <c r="L113" i="1"/>
  <c r="K113" i="1"/>
  <c r="J113" i="1"/>
  <c r="I113" i="1"/>
  <c r="I111" i="1" s="1"/>
  <c r="H113" i="1"/>
  <c r="G113" i="1"/>
  <c r="F113" i="1"/>
  <c r="E113" i="1"/>
  <c r="E111" i="1" s="1"/>
  <c r="D113" i="1"/>
  <c r="L112" i="1"/>
  <c r="K112" i="1"/>
  <c r="J112" i="1"/>
  <c r="I112" i="1"/>
  <c r="H112" i="1"/>
  <c r="G112" i="1"/>
  <c r="F112" i="1"/>
  <c r="E112" i="1"/>
  <c r="D112" i="1"/>
  <c r="L110" i="1"/>
  <c r="K110" i="1"/>
  <c r="J110" i="1"/>
  <c r="I110" i="1"/>
  <c r="H110" i="1"/>
  <c r="G110" i="1"/>
  <c r="F110" i="1"/>
  <c r="E110" i="1"/>
  <c r="D110" i="1"/>
  <c r="L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F106" i="1" s="1"/>
  <c r="F105" i="1" s="1"/>
  <c r="E107" i="1"/>
  <c r="D107" i="1"/>
  <c r="L103" i="1"/>
  <c r="K103" i="1"/>
  <c r="J103" i="1"/>
  <c r="I103" i="1"/>
  <c r="H103" i="1"/>
  <c r="G103" i="1"/>
  <c r="F103" i="1"/>
  <c r="E103" i="1"/>
  <c r="D103" i="1"/>
  <c r="L102" i="1"/>
  <c r="L100" i="1" s="1"/>
  <c r="L98" i="1" s="1"/>
  <c r="J102" i="1"/>
  <c r="I102" i="1"/>
  <c r="H102" i="1"/>
  <c r="G102" i="1"/>
  <c r="F102" i="1"/>
  <c r="E102" i="1"/>
  <c r="D102" i="1"/>
  <c r="D100" i="1" s="1"/>
  <c r="D98" i="1" s="1"/>
  <c r="L101" i="1"/>
  <c r="J101" i="1"/>
  <c r="I101" i="1"/>
  <c r="I100" i="1" s="1"/>
  <c r="H101" i="1"/>
  <c r="G101" i="1"/>
  <c r="G100" i="1" s="1"/>
  <c r="F101" i="1"/>
  <c r="E101" i="1"/>
  <c r="E100" i="1" s="1"/>
  <c r="D101" i="1"/>
  <c r="H100" i="1"/>
  <c r="H98" i="1" s="1"/>
  <c r="L99" i="1"/>
  <c r="J99" i="1"/>
  <c r="I99" i="1"/>
  <c r="H99" i="1"/>
  <c r="G99" i="1"/>
  <c r="F99" i="1"/>
  <c r="E99" i="1"/>
  <c r="D99" i="1"/>
  <c r="L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L93" i="1"/>
  <c r="L92" i="1" s="1"/>
  <c r="J93" i="1"/>
  <c r="I93" i="1"/>
  <c r="I92" i="1" s="1"/>
  <c r="H93" i="1"/>
  <c r="H92" i="1" s="1"/>
  <c r="G93" i="1"/>
  <c r="G92" i="1" s="1"/>
  <c r="F93" i="1"/>
  <c r="E93" i="1"/>
  <c r="E92" i="1" s="1"/>
  <c r="L91" i="1"/>
  <c r="I91" i="1"/>
  <c r="H91" i="1"/>
  <c r="G91" i="1"/>
  <c r="G89" i="1" s="1"/>
  <c r="G88" i="1" s="1"/>
  <c r="F91" i="1"/>
  <c r="E91" i="1"/>
  <c r="D91" i="1"/>
  <c r="L90" i="1"/>
  <c r="L89" i="1" s="1"/>
  <c r="J90" i="1"/>
  <c r="I90" i="1"/>
  <c r="H90" i="1"/>
  <c r="H89" i="1" s="1"/>
  <c r="G90" i="1"/>
  <c r="F90" i="1"/>
  <c r="F89" i="1" s="1"/>
  <c r="E90" i="1"/>
  <c r="D90" i="1"/>
  <c r="D89" i="1" s="1"/>
  <c r="L86" i="1"/>
  <c r="H86" i="1"/>
  <c r="G86" i="1"/>
  <c r="E86" i="1"/>
  <c r="L85" i="1"/>
  <c r="K85" i="1"/>
  <c r="J85" i="1"/>
  <c r="I85" i="1"/>
  <c r="I83" i="1" s="1"/>
  <c r="H85" i="1"/>
  <c r="G85" i="1"/>
  <c r="F85" i="1"/>
  <c r="E85" i="1"/>
  <c r="D85" i="1"/>
  <c r="L84" i="1"/>
  <c r="L83" i="1" s="1"/>
  <c r="J84" i="1"/>
  <c r="J83" i="1" s="1"/>
  <c r="I84" i="1"/>
  <c r="H84" i="1"/>
  <c r="H83" i="1" s="1"/>
  <c r="G84" i="1"/>
  <c r="F84" i="1"/>
  <c r="F83" i="1" s="1"/>
  <c r="E84" i="1"/>
  <c r="D84" i="1"/>
  <c r="D83" i="1" s="1"/>
  <c r="L82" i="1"/>
  <c r="J82" i="1"/>
  <c r="I82" i="1"/>
  <c r="H82" i="1"/>
  <c r="G82" i="1"/>
  <c r="F82" i="1"/>
  <c r="E82" i="1"/>
  <c r="D82" i="1"/>
  <c r="L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I79" i="1"/>
  <c r="H79" i="1"/>
  <c r="G79" i="1"/>
  <c r="F79" i="1"/>
  <c r="E79" i="1"/>
  <c r="D79" i="1"/>
  <c r="L78" i="1"/>
  <c r="L77" i="1" s="1"/>
  <c r="H78" i="1"/>
  <c r="H77" i="1" s="1"/>
  <c r="G78" i="1"/>
  <c r="G77" i="1" s="1"/>
  <c r="F78" i="1"/>
  <c r="E78" i="1"/>
  <c r="E77" i="1" s="1"/>
  <c r="D78" i="1"/>
  <c r="D77" i="1" s="1"/>
  <c r="F77" i="1"/>
  <c r="L76" i="1"/>
  <c r="K76" i="1"/>
  <c r="J76" i="1"/>
  <c r="I76" i="1"/>
  <c r="H76" i="1"/>
  <c r="G76" i="1"/>
  <c r="F76" i="1"/>
  <c r="E76" i="1"/>
  <c r="D76" i="1"/>
  <c r="L74" i="1"/>
  <c r="J74" i="1"/>
  <c r="I74" i="1"/>
  <c r="H74" i="1"/>
  <c r="G74" i="1"/>
  <c r="F74" i="1"/>
  <c r="E74" i="1"/>
  <c r="L73" i="1"/>
  <c r="J73" i="1"/>
  <c r="I73" i="1"/>
  <c r="H73" i="1"/>
  <c r="G73" i="1"/>
  <c r="F73" i="1"/>
  <c r="E73" i="1"/>
  <c r="D73" i="1"/>
  <c r="L72" i="1"/>
  <c r="J72" i="1"/>
  <c r="H72" i="1"/>
  <c r="G72" i="1"/>
  <c r="F72" i="1"/>
  <c r="E72" i="1"/>
  <c r="D72" i="1"/>
  <c r="L71" i="1"/>
  <c r="J71" i="1"/>
  <c r="I71" i="1"/>
  <c r="H71" i="1"/>
  <c r="G71" i="1"/>
  <c r="G69" i="1" s="1"/>
  <c r="F71" i="1"/>
  <c r="E71" i="1"/>
  <c r="D71" i="1"/>
  <c r="L70" i="1"/>
  <c r="L69" i="1" s="1"/>
  <c r="J70" i="1"/>
  <c r="I70" i="1"/>
  <c r="H70" i="1"/>
  <c r="H69" i="1" s="1"/>
  <c r="G70" i="1"/>
  <c r="F70" i="1"/>
  <c r="E70" i="1"/>
  <c r="E69" i="1" s="1"/>
  <c r="D70" i="1"/>
  <c r="D69" i="1" s="1"/>
  <c r="J69" i="1"/>
  <c r="F69" i="1"/>
  <c r="L68" i="1"/>
  <c r="K68" i="1"/>
  <c r="J68" i="1"/>
  <c r="I68" i="1"/>
  <c r="H68" i="1"/>
  <c r="G68" i="1"/>
  <c r="F68" i="1"/>
  <c r="E68" i="1"/>
  <c r="D68" i="1"/>
  <c r="L67" i="1"/>
  <c r="K67" i="1"/>
  <c r="J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H65" i="1"/>
  <c r="G65" i="1"/>
  <c r="F65" i="1"/>
  <c r="E65" i="1"/>
  <c r="D65" i="1"/>
  <c r="L64" i="1"/>
  <c r="J64" i="1"/>
  <c r="I64" i="1"/>
  <c r="H64" i="1"/>
  <c r="G64" i="1"/>
  <c r="F64" i="1"/>
  <c r="E64" i="1"/>
  <c r="D64" i="1"/>
  <c r="L63" i="1"/>
  <c r="J63" i="1"/>
  <c r="I63" i="1"/>
  <c r="H63" i="1"/>
  <c r="G63" i="1"/>
  <c r="F63" i="1"/>
  <c r="E63" i="1"/>
  <c r="D63" i="1"/>
  <c r="L62" i="1"/>
  <c r="J62" i="1"/>
  <c r="I62" i="1"/>
  <c r="H62" i="1"/>
  <c r="G62" i="1"/>
  <c r="F62" i="1"/>
  <c r="E62" i="1"/>
  <c r="D62" i="1"/>
  <c r="L61" i="1"/>
  <c r="J61" i="1"/>
  <c r="I61" i="1"/>
  <c r="I59" i="1" s="1"/>
  <c r="H61" i="1"/>
  <c r="G61" i="1"/>
  <c r="F61" i="1"/>
  <c r="E61" i="1"/>
  <c r="E59" i="1" s="1"/>
  <c r="E58" i="1" s="1"/>
  <c r="D61" i="1"/>
  <c r="L60" i="1"/>
  <c r="K60" i="1"/>
  <c r="J60" i="1"/>
  <c r="J59" i="1" s="1"/>
  <c r="I60" i="1"/>
  <c r="H60" i="1"/>
  <c r="G60" i="1"/>
  <c r="F60" i="1"/>
  <c r="F59" i="1" s="1"/>
  <c r="F58" i="1" s="1"/>
  <c r="E60" i="1"/>
  <c r="D60" i="1"/>
  <c r="D59" i="1"/>
  <c r="L57" i="1"/>
  <c r="J57" i="1"/>
  <c r="J56" i="1" s="1"/>
  <c r="H57" i="1"/>
  <c r="H56" i="1" s="1"/>
  <c r="G57" i="1"/>
  <c r="F57" i="1"/>
  <c r="F56" i="1" s="1"/>
  <c r="E57" i="1"/>
  <c r="L56" i="1"/>
  <c r="G56" i="1"/>
  <c r="E56" i="1"/>
  <c r="D56" i="1"/>
  <c r="L55" i="1"/>
  <c r="J55" i="1"/>
  <c r="I55" i="1"/>
  <c r="H55" i="1"/>
  <c r="G55" i="1"/>
  <c r="F55" i="1"/>
  <c r="E55" i="1"/>
  <c r="D55" i="1"/>
  <c r="L54" i="1"/>
  <c r="K54" i="1"/>
  <c r="J54" i="1"/>
  <c r="I54" i="1"/>
  <c r="H54" i="1"/>
  <c r="G54" i="1"/>
  <c r="F54" i="1"/>
  <c r="E54" i="1"/>
  <c r="D54" i="1"/>
  <c r="L53" i="1"/>
  <c r="L52" i="1" s="1"/>
  <c r="L51" i="1" s="1"/>
  <c r="J53" i="1"/>
  <c r="I53" i="1"/>
  <c r="I52" i="1" s="1"/>
  <c r="H53" i="1"/>
  <c r="H52" i="1" s="1"/>
  <c r="G53" i="1"/>
  <c r="F53" i="1"/>
  <c r="E53" i="1"/>
  <c r="E52" i="1" s="1"/>
  <c r="D53" i="1"/>
  <c r="D52" i="1" s="1"/>
  <c r="D51" i="1" s="1"/>
  <c r="J52" i="1"/>
  <c r="F52" i="1"/>
  <c r="L50" i="1"/>
  <c r="J50" i="1"/>
  <c r="I50" i="1"/>
  <c r="H50" i="1"/>
  <c r="G50" i="1"/>
  <c r="F50" i="1"/>
  <c r="E50" i="1"/>
  <c r="L49" i="1"/>
  <c r="K49" i="1"/>
  <c r="J49" i="1"/>
  <c r="I49" i="1"/>
  <c r="H49" i="1"/>
  <c r="G49" i="1"/>
  <c r="G47" i="1" s="1"/>
  <c r="F49" i="1"/>
  <c r="E49" i="1"/>
  <c r="D49" i="1"/>
  <c r="L48" i="1"/>
  <c r="I48" i="1"/>
  <c r="H48" i="1"/>
  <c r="G48" i="1"/>
  <c r="F48" i="1"/>
  <c r="F47" i="1" s="1"/>
  <c r="E48" i="1"/>
  <c r="D48" i="1"/>
  <c r="L46" i="1"/>
  <c r="L45" i="1" s="1"/>
  <c r="K46" i="1"/>
  <c r="K45" i="1" s="1"/>
  <c r="J46" i="1"/>
  <c r="I46" i="1"/>
  <c r="H46" i="1"/>
  <c r="H45" i="1" s="1"/>
  <c r="G46" i="1"/>
  <c r="G45" i="1" s="1"/>
  <c r="F46" i="1"/>
  <c r="E46" i="1"/>
  <c r="D46" i="1"/>
  <c r="D45" i="1" s="1"/>
  <c r="J45" i="1"/>
  <c r="I45" i="1"/>
  <c r="F45" i="1"/>
  <c r="E45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I42" i="1"/>
  <c r="H42" i="1"/>
  <c r="G42" i="1"/>
  <c r="F42" i="1"/>
  <c r="E42" i="1"/>
  <c r="D42" i="1"/>
  <c r="L41" i="1"/>
  <c r="H41" i="1"/>
  <c r="H40" i="1" s="1"/>
  <c r="G41" i="1"/>
  <c r="F41" i="1"/>
  <c r="E41" i="1"/>
  <c r="D41" i="1"/>
  <c r="F40" i="1"/>
  <c r="L39" i="1"/>
  <c r="I39" i="1"/>
  <c r="H39" i="1"/>
  <c r="G39" i="1"/>
  <c r="F39" i="1"/>
  <c r="F37" i="1" s="1"/>
  <c r="F36" i="1" s="1"/>
  <c r="E39" i="1"/>
  <c r="D39" i="1"/>
  <c r="L38" i="1"/>
  <c r="K38" i="1"/>
  <c r="J38" i="1"/>
  <c r="H38" i="1"/>
  <c r="H37" i="1" s="1"/>
  <c r="G38" i="1"/>
  <c r="G37" i="1" s="1"/>
  <c r="F38" i="1"/>
  <c r="E38" i="1"/>
  <c r="D38" i="1"/>
  <c r="D37" i="1" s="1"/>
  <c r="E37" i="1"/>
  <c r="L34" i="1"/>
  <c r="J34" i="1"/>
  <c r="I34" i="1"/>
  <c r="H34" i="1"/>
  <c r="G34" i="1"/>
  <c r="F34" i="1"/>
  <c r="E34" i="1"/>
  <c r="D34" i="1"/>
  <c r="L33" i="1"/>
  <c r="K33" i="1"/>
  <c r="I33" i="1"/>
  <c r="H33" i="1"/>
  <c r="G33" i="1"/>
  <c r="F33" i="1"/>
  <c r="E33" i="1"/>
  <c r="D33" i="1"/>
  <c r="L32" i="1"/>
  <c r="L31" i="1" s="1"/>
  <c r="L30" i="1" s="1"/>
  <c r="H32" i="1"/>
  <c r="H31" i="1" s="1"/>
  <c r="G32" i="1"/>
  <c r="F32" i="1"/>
  <c r="F31" i="1" s="1"/>
  <c r="E32" i="1"/>
  <c r="E31" i="1" s="1"/>
  <c r="D32" i="1"/>
  <c r="D31" i="1" s="1"/>
  <c r="G31" i="1"/>
  <c r="G30" i="1" s="1"/>
  <c r="L29" i="1"/>
  <c r="L28" i="1" s="1"/>
  <c r="K29" i="1"/>
  <c r="J29" i="1"/>
  <c r="I29" i="1"/>
  <c r="I28" i="1" s="1"/>
  <c r="H29" i="1"/>
  <c r="H28" i="1" s="1"/>
  <c r="G29" i="1"/>
  <c r="G28" i="1" s="1"/>
  <c r="F29" i="1"/>
  <c r="F28" i="1" s="1"/>
  <c r="E29" i="1"/>
  <c r="E28" i="1" s="1"/>
  <c r="D29" i="1"/>
  <c r="D28" i="1" s="1"/>
  <c r="K28" i="1"/>
  <c r="J28" i="1"/>
  <c r="L26" i="1"/>
  <c r="K26" i="1"/>
  <c r="J26" i="1"/>
  <c r="I26" i="1"/>
  <c r="H26" i="1"/>
  <c r="G26" i="1"/>
  <c r="G22" i="1" s="1"/>
  <c r="F26" i="1"/>
  <c r="E26" i="1"/>
  <c r="D26" i="1"/>
  <c r="L25" i="1"/>
  <c r="L22" i="1" s="1"/>
  <c r="K25" i="1"/>
  <c r="J25" i="1"/>
  <c r="I25" i="1"/>
  <c r="H25" i="1"/>
  <c r="H22" i="1" s="1"/>
  <c r="G25" i="1"/>
  <c r="F25" i="1"/>
  <c r="E25" i="1"/>
  <c r="D25" i="1"/>
  <c r="D22" i="1" s="1"/>
  <c r="L24" i="1"/>
  <c r="J24" i="1"/>
  <c r="J22" i="1" s="1"/>
  <c r="I24" i="1"/>
  <c r="I22" i="1" s="1"/>
  <c r="H24" i="1"/>
  <c r="G24" i="1"/>
  <c r="F24" i="1"/>
  <c r="F22" i="1" s="1"/>
  <c r="E24" i="1"/>
  <c r="E22" i="1" s="1"/>
  <c r="D24" i="1"/>
  <c r="K23" i="1"/>
  <c r="L21" i="1"/>
  <c r="K21" i="1"/>
  <c r="J21" i="1"/>
  <c r="I21" i="1"/>
  <c r="H21" i="1"/>
  <c r="G21" i="1"/>
  <c r="F21" i="1"/>
  <c r="E21" i="1"/>
  <c r="D21" i="1"/>
  <c r="L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G15" i="1" s="1"/>
  <c r="F18" i="1"/>
  <c r="E18" i="1"/>
  <c r="D18" i="1"/>
  <c r="L17" i="1"/>
  <c r="L15" i="1" s="1"/>
  <c r="K17" i="1"/>
  <c r="J17" i="1"/>
  <c r="I17" i="1"/>
  <c r="H17" i="1"/>
  <c r="H15" i="1" s="1"/>
  <c r="G17" i="1"/>
  <c r="F17" i="1"/>
  <c r="E17" i="1"/>
  <c r="D17" i="1"/>
  <c r="D15" i="1" s="1"/>
  <c r="L16" i="1"/>
  <c r="K16" i="1"/>
  <c r="J16" i="1"/>
  <c r="I16" i="1"/>
  <c r="I15" i="1" s="1"/>
  <c r="H16" i="1"/>
  <c r="G16" i="1"/>
  <c r="F16" i="1"/>
  <c r="E16" i="1"/>
  <c r="E15" i="1" s="1"/>
  <c r="D16" i="1"/>
  <c r="L14" i="1"/>
  <c r="L13" i="1" s="1"/>
  <c r="L12" i="1" s="1"/>
  <c r="J14" i="1"/>
  <c r="J13" i="1" s="1"/>
  <c r="J12" i="1" s="1"/>
  <c r="H14" i="1"/>
  <c r="H13" i="1" s="1"/>
  <c r="H12" i="1" s="1"/>
  <c r="G14" i="1"/>
  <c r="G13" i="1" s="1"/>
  <c r="G12" i="1" s="1"/>
  <c r="F14" i="1"/>
  <c r="F13" i="1" s="1"/>
  <c r="F12" i="1" s="1"/>
  <c r="E14" i="1"/>
  <c r="D14" i="1"/>
  <c r="D13" i="1" s="1"/>
  <c r="D12" i="1" s="1"/>
  <c r="E13" i="1"/>
  <c r="E12" i="1" s="1"/>
  <c r="G27" i="1" l="1"/>
  <c r="G11" i="1"/>
  <c r="J15" i="1"/>
  <c r="J11" i="1" s="1"/>
  <c r="I41" i="1"/>
  <c r="I40" i="1" s="1"/>
  <c r="D58" i="1"/>
  <c r="E83" i="1"/>
  <c r="L128" i="1"/>
  <c r="I138" i="1"/>
  <c r="D333" i="1"/>
  <c r="D86" i="1" s="1"/>
  <c r="F86" i="1"/>
  <c r="K338" i="1"/>
  <c r="J91" i="1"/>
  <c r="J89" i="1" s="1"/>
  <c r="J336" i="1"/>
  <c r="J335" i="1" s="1"/>
  <c r="I72" i="1"/>
  <c r="I69" i="1" s="1"/>
  <c r="I58" i="1" s="1"/>
  <c r="I316" i="1"/>
  <c r="L11" i="1"/>
  <c r="K15" i="1"/>
  <c r="E40" i="1"/>
  <c r="G52" i="1"/>
  <c r="G51" i="1" s="1"/>
  <c r="H88" i="1"/>
  <c r="H87" i="1" s="1"/>
  <c r="I204" i="1"/>
  <c r="G203" i="1"/>
  <c r="G201" i="1" s="1"/>
  <c r="J204" i="1"/>
  <c r="L59" i="1"/>
  <c r="L58" i="1" s="1"/>
  <c r="G120" i="1"/>
  <c r="D138" i="1"/>
  <c r="I157" i="1"/>
  <c r="I156" i="1" s="1"/>
  <c r="I153" i="1" s="1"/>
  <c r="K156" i="1"/>
  <c r="I163" i="1"/>
  <c r="I162" i="1" s="1"/>
  <c r="I38" i="1"/>
  <c r="I37" i="1" s="1"/>
  <c r="I36" i="1" s="1"/>
  <c r="I182" i="1"/>
  <c r="I177" i="1" s="1"/>
  <c r="I57" i="1"/>
  <c r="I56" i="1" s="1"/>
  <c r="D230" i="1"/>
  <c r="K106" i="1"/>
  <c r="K105" i="1" s="1"/>
  <c r="I86" i="1"/>
  <c r="J124" i="1"/>
  <c r="K371" i="1"/>
  <c r="K124" i="1" s="1"/>
  <c r="H213" i="1"/>
  <c r="K218" i="1"/>
  <c r="K223" i="1"/>
  <c r="K97" i="1" s="1"/>
  <c r="J97" i="1"/>
  <c r="J287" i="1"/>
  <c r="J283" i="1" s="1"/>
  <c r="K288" i="1"/>
  <c r="J41" i="1"/>
  <c r="J40" i="1" s="1"/>
  <c r="I305" i="1"/>
  <c r="J368" i="1"/>
  <c r="J367" i="1" s="1"/>
  <c r="J351" i="1" s="1"/>
  <c r="K369" i="1"/>
  <c r="J122" i="1"/>
  <c r="F15" i="1"/>
  <c r="F11" i="1" s="1"/>
  <c r="D88" i="1"/>
  <c r="D87" i="1" s="1"/>
  <c r="I14" i="1"/>
  <c r="I13" i="1" s="1"/>
  <c r="I12" i="1" s="1"/>
  <c r="I11" i="1" s="1"/>
  <c r="J33" i="1"/>
  <c r="H59" i="1"/>
  <c r="H58" i="1" s="1"/>
  <c r="D75" i="1"/>
  <c r="J156" i="1"/>
  <c r="J48" i="1"/>
  <c r="J47" i="1" s="1"/>
  <c r="K174" i="1"/>
  <c r="K48" i="1" s="1"/>
  <c r="K47" i="1" s="1"/>
  <c r="J173" i="1"/>
  <c r="K195" i="1"/>
  <c r="K226" i="1"/>
  <c r="K101" i="1"/>
  <c r="K100" i="1" s="1"/>
  <c r="K243" i="1"/>
  <c r="K117" i="1" s="1"/>
  <c r="K116" i="1" s="1"/>
  <c r="K115" i="1" s="1"/>
  <c r="J242" i="1"/>
  <c r="J241" i="1" s="1"/>
  <c r="K249" i="1"/>
  <c r="K123" i="1" s="1"/>
  <c r="J123" i="1"/>
  <c r="J277" i="1"/>
  <c r="J274" i="1" s="1"/>
  <c r="J32" i="1"/>
  <c r="J31" i="1" s="1"/>
  <c r="J30" i="1" s="1"/>
  <c r="K279" i="1"/>
  <c r="K289" i="1"/>
  <c r="K42" i="1" s="1"/>
  <c r="J42" i="1"/>
  <c r="F322" i="1"/>
  <c r="G334" i="1"/>
  <c r="K346" i="1"/>
  <c r="K345" i="1" s="1"/>
  <c r="J345" i="1"/>
  <c r="L37" i="1"/>
  <c r="D47" i="1"/>
  <c r="H47" i="1"/>
  <c r="H36" i="1" s="1"/>
  <c r="H35" i="1" s="1"/>
  <c r="L47" i="1"/>
  <c r="H51" i="1"/>
  <c r="H75" i="1"/>
  <c r="L75" i="1"/>
  <c r="L88" i="1"/>
  <c r="L87" i="1" s="1"/>
  <c r="E106" i="1"/>
  <c r="E105" i="1" s="1"/>
  <c r="I106" i="1"/>
  <c r="I105" i="1" s="1"/>
  <c r="D106" i="1"/>
  <c r="D105" i="1" s="1"/>
  <c r="H106" i="1"/>
  <c r="H105" i="1" s="1"/>
  <c r="L106" i="1"/>
  <c r="L105" i="1" s="1"/>
  <c r="L104" i="1" s="1"/>
  <c r="G106" i="1"/>
  <c r="G105" i="1" s="1"/>
  <c r="G104" i="1" s="1"/>
  <c r="J106" i="1"/>
  <c r="J105" i="1" s="1"/>
  <c r="E116" i="1"/>
  <c r="E115" i="1" s="1"/>
  <c r="I116" i="1"/>
  <c r="I115" i="1" s="1"/>
  <c r="F120" i="1"/>
  <c r="D128" i="1"/>
  <c r="H128" i="1"/>
  <c r="I142" i="1"/>
  <c r="D177" i="1"/>
  <c r="H177" i="1"/>
  <c r="I185" i="1"/>
  <c r="I184" i="1" s="1"/>
  <c r="D184" i="1"/>
  <c r="F201" i="1"/>
  <c r="F161" i="1" s="1"/>
  <c r="K215" i="1"/>
  <c r="G214" i="1"/>
  <c r="L214" i="1"/>
  <c r="L213" i="1" s="1"/>
  <c r="I218" i="1"/>
  <c r="I214" i="1" s="1"/>
  <c r="I213" i="1" s="1"/>
  <c r="J306" i="1"/>
  <c r="J305" i="1" s="1"/>
  <c r="E351" i="1"/>
  <c r="I367" i="1"/>
  <c r="I351" i="1" s="1"/>
  <c r="G40" i="1"/>
  <c r="E51" i="1"/>
  <c r="I51" i="1"/>
  <c r="E75" i="1"/>
  <c r="G83" i="1"/>
  <c r="F88" i="1"/>
  <c r="F87" i="1" s="1"/>
  <c r="E89" i="1"/>
  <c r="E88" i="1" s="1"/>
  <c r="E87" i="1" s="1"/>
  <c r="I89" i="1"/>
  <c r="F100" i="1"/>
  <c r="F98" i="1" s="1"/>
  <c r="J100" i="1"/>
  <c r="J98" i="1" s="1"/>
  <c r="D111" i="1"/>
  <c r="H111" i="1"/>
  <c r="L111" i="1"/>
  <c r="G111" i="1"/>
  <c r="K111" i="1"/>
  <c r="F111" i="1"/>
  <c r="J111" i="1"/>
  <c r="K130" i="1"/>
  <c r="K131" i="1"/>
  <c r="F138" i="1"/>
  <c r="K142" i="1"/>
  <c r="E162" i="1"/>
  <c r="E161" i="1" s="1"/>
  <c r="E137" i="1" s="1"/>
  <c r="J166" i="1"/>
  <c r="J182" i="1"/>
  <c r="J177" i="1" s="1"/>
  <c r="E201" i="1"/>
  <c r="H201" i="1"/>
  <c r="F214" i="1"/>
  <c r="F213" i="1" s="1"/>
  <c r="H230" i="1"/>
  <c r="K268" i="1"/>
  <c r="D322" i="1"/>
  <c r="K82" i="1"/>
  <c r="G322" i="1"/>
  <c r="D345" i="1"/>
  <c r="K358" i="1"/>
  <c r="F30" i="1"/>
  <c r="D30" i="1"/>
  <c r="H30" i="1"/>
  <c r="D40" i="1"/>
  <c r="D36" i="1" s="1"/>
  <c r="D35" i="1" s="1"/>
  <c r="F92" i="1"/>
  <c r="J92" i="1"/>
  <c r="E98" i="1"/>
  <c r="I98" i="1"/>
  <c r="F128" i="1"/>
  <c r="J128" i="1"/>
  <c r="K133" i="1"/>
  <c r="L138" i="1"/>
  <c r="F153" i="1"/>
  <c r="J153" i="1"/>
  <c r="L153" i="1"/>
  <c r="L162" i="1"/>
  <c r="J195" i="1"/>
  <c r="E213" i="1"/>
  <c r="F230" i="1"/>
  <c r="I246" i="1"/>
  <c r="I230" i="1" s="1"/>
  <c r="I274" i="1"/>
  <c r="F282" i="1"/>
  <c r="H283" i="1"/>
  <c r="H282" i="1" s="1"/>
  <c r="H263" i="1" s="1"/>
  <c r="D305" i="1"/>
  <c r="H305" i="1"/>
  <c r="E322" i="1"/>
  <c r="I97" i="1"/>
  <c r="L40" i="1"/>
  <c r="J51" i="1"/>
  <c r="F27" i="1"/>
  <c r="D27" i="1"/>
  <c r="H27" i="1"/>
  <c r="L27" i="1"/>
  <c r="G36" i="1"/>
  <c r="J58" i="1"/>
  <c r="F75" i="1"/>
  <c r="E11" i="1"/>
  <c r="D11" i="1"/>
  <c r="H11" i="1"/>
  <c r="L36" i="1"/>
  <c r="L35" i="1" s="1"/>
  <c r="G59" i="1"/>
  <c r="G58" i="1" s="1"/>
  <c r="G75" i="1"/>
  <c r="J27" i="1"/>
  <c r="E30" i="1"/>
  <c r="E27" i="1" s="1"/>
  <c r="I30" i="1"/>
  <c r="I27" i="1" s="1"/>
  <c r="E47" i="1"/>
  <c r="I47" i="1"/>
  <c r="F51" i="1"/>
  <c r="F35" i="1" s="1"/>
  <c r="K205" i="1"/>
  <c r="K79" i="1" s="1"/>
  <c r="J79" i="1"/>
  <c r="K57" i="1"/>
  <c r="K56" i="1" s="1"/>
  <c r="G213" i="1"/>
  <c r="K41" i="1"/>
  <c r="K53" i="1"/>
  <c r="K52" i="1" s="1"/>
  <c r="K51" i="1" s="1"/>
  <c r="G98" i="1"/>
  <c r="F116" i="1"/>
  <c r="F115" i="1" s="1"/>
  <c r="J116" i="1"/>
  <c r="J115" i="1" s="1"/>
  <c r="G153" i="1"/>
  <c r="K153" i="1"/>
  <c r="D162" i="1"/>
  <c r="H162" i="1"/>
  <c r="H161" i="1" s="1"/>
  <c r="H137" i="1" s="1"/>
  <c r="K166" i="1"/>
  <c r="L184" i="1"/>
  <c r="G87" i="1"/>
  <c r="K165" i="1"/>
  <c r="K39" i="1" s="1"/>
  <c r="K37" i="1" s="1"/>
  <c r="J163" i="1"/>
  <c r="K221" i="1"/>
  <c r="K95" i="1" s="1"/>
  <c r="J95" i="1"/>
  <c r="J39" i="1"/>
  <c r="J37" i="1" s="1"/>
  <c r="J36" i="1" s="1"/>
  <c r="K71" i="1"/>
  <c r="K69" i="1" s="1"/>
  <c r="E104" i="1"/>
  <c r="I104" i="1"/>
  <c r="D121" i="1"/>
  <c r="D120" i="1" s="1"/>
  <c r="H121" i="1"/>
  <c r="H120" i="1" s="1"/>
  <c r="H104" i="1" s="1"/>
  <c r="L121" i="1"/>
  <c r="L120" i="1" s="1"/>
  <c r="K138" i="1"/>
  <c r="J138" i="1"/>
  <c r="J81" i="1"/>
  <c r="K207" i="1"/>
  <c r="K81" i="1" s="1"/>
  <c r="K224" i="1"/>
  <c r="J266" i="1"/>
  <c r="J265" i="1" s="1"/>
  <c r="J264" i="1" s="1"/>
  <c r="K267" i="1"/>
  <c r="K129" i="1"/>
  <c r="J185" i="1"/>
  <c r="J184" i="1" s="1"/>
  <c r="K188" i="1"/>
  <c r="J214" i="1"/>
  <c r="J213" i="1" s="1"/>
  <c r="L230" i="1"/>
  <c r="K247" i="1"/>
  <c r="K246" i="1" s="1"/>
  <c r="F264" i="1"/>
  <c r="L283" i="1"/>
  <c r="L282" i="1" s="1"/>
  <c r="G283" i="1"/>
  <c r="G282" i="1" s="1"/>
  <c r="I322" i="1"/>
  <c r="H351" i="1"/>
  <c r="G184" i="1"/>
  <c r="L274" i="1"/>
  <c r="D283" i="1"/>
  <c r="D339" i="1"/>
  <c r="D335" i="1" s="1"/>
  <c r="D334" i="1" s="1"/>
  <c r="E335" i="1"/>
  <c r="E334" i="1" s="1"/>
  <c r="F351" i="1"/>
  <c r="K210" i="1"/>
  <c r="J209" i="1"/>
  <c r="K237" i="1"/>
  <c r="J246" i="1"/>
  <c r="J230" i="1" s="1"/>
  <c r="L263" i="1"/>
  <c r="E283" i="1"/>
  <c r="E282" i="1" s="1"/>
  <c r="E263" i="1" s="1"/>
  <c r="I283" i="1"/>
  <c r="K306" i="1"/>
  <c r="K305" i="1" s="1"/>
  <c r="D351" i="1"/>
  <c r="G367" i="1"/>
  <c r="G351" i="1" s="1"/>
  <c r="G263" i="1" s="1"/>
  <c r="J333" i="1"/>
  <c r="K333" i="1" s="1"/>
  <c r="K86" i="1" s="1"/>
  <c r="D282" i="1" l="1"/>
  <c r="D263" i="1" s="1"/>
  <c r="J104" i="1"/>
  <c r="K278" i="1"/>
  <c r="K277" i="1" s="1"/>
  <c r="K274" i="1" s="1"/>
  <c r="K32" i="1"/>
  <c r="K31" i="1" s="1"/>
  <c r="K30" i="1" s="1"/>
  <c r="K27" i="1" s="1"/>
  <c r="I78" i="1"/>
  <c r="I77" i="1" s="1"/>
  <c r="I75" i="1" s="1"/>
  <c r="I35" i="1" s="1"/>
  <c r="I10" i="1" s="1"/>
  <c r="I5" i="1" s="1"/>
  <c r="I203" i="1"/>
  <c r="I201" i="1" s="1"/>
  <c r="I161" i="1" s="1"/>
  <c r="I137" i="1" s="1"/>
  <c r="K336" i="1"/>
  <c r="K335" i="1" s="1"/>
  <c r="K334" i="1" s="1"/>
  <c r="K91" i="1"/>
  <c r="K89" i="1" s="1"/>
  <c r="K88" i="1" s="1"/>
  <c r="J88" i="1"/>
  <c r="J87" i="1" s="1"/>
  <c r="K242" i="1"/>
  <c r="K241" i="1" s="1"/>
  <c r="K230" i="1" s="1"/>
  <c r="D161" i="1"/>
  <c r="D137" i="1" s="1"/>
  <c r="G161" i="1"/>
  <c r="F104" i="1"/>
  <c r="J121" i="1"/>
  <c r="J120" i="1" s="1"/>
  <c r="I282" i="1"/>
  <c r="I263" i="1" s="1"/>
  <c r="L161" i="1"/>
  <c r="L137" i="1" s="1"/>
  <c r="K40" i="1"/>
  <c r="K128" i="1"/>
  <c r="K99" i="1"/>
  <c r="K98" i="1" s="1"/>
  <c r="J162" i="1"/>
  <c r="E36" i="1"/>
  <c r="E35" i="1" s="1"/>
  <c r="D104" i="1"/>
  <c r="K36" i="1"/>
  <c r="K163" i="1"/>
  <c r="G137" i="1"/>
  <c r="K173" i="1"/>
  <c r="F137" i="1"/>
  <c r="I88" i="1"/>
  <c r="I87" i="1" s="1"/>
  <c r="K368" i="1"/>
  <c r="K367" i="1" s="1"/>
  <c r="K351" i="1" s="1"/>
  <c r="K122" i="1"/>
  <c r="K121" i="1" s="1"/>
  <c r="K120" i="1" s="1"/>
  <c r="K287" i="1"/>
  <c r="K283" i="1" s="1"/>
  <c r="K204" i="1"/>
  <c r="J78" i="1"/>
  <c r="J77" i="1" s="1"/>
  <c r="J203" i="1"/>
  <c r="J201" i="1" s="1"/>
  <c r="J161" i="1" s="1"/>
  <c r="J137" i="1" s="1"/>
  <c r="J334" i="1"/>
  <c r="F10" i="1"/>
  <c r="F5" i="1" s="1"/>
  <c r="K209" i="1"/>
  <c r="K84" i="1"/>
  <c r="K83" i="1" s="1"/>
  <c r="K322" i="1"/>
  <c r="H10" i="1"/>
  <c r="H5" i="1" s="1"/>
  <c r="L10" i="1"/>
  <c r="L5" i="1" s="1"/>
  <c r="K62" i="1"/>
  <c r="K59" i="1" s="1"/>
  <c r="K58" i="1" s="1"/>
  <c r="K185" i="1"/>
  <c r="K184" i="1" s="1"/>
  <c r="F263" i="1"/>
  <c r="D10" i="1"/>
  <c r="D5" i="1" s="1"/>
  <c r="K282" i="1"/>
  <c r="K266" i="1"/>
  <c r="K265" i="1" s="1"/>
  <c r="K264" i="1" s="1"/>
  <c r="K14" i="1"/>
  <c r="K13" i="1" s="1"/>
  <c r="K12" i="1" s="1"/>
  <c r="K11" i="1" s="1"/>
  <c r="J322" i="1"/>
  <c r="J282" i="1" s="1"/>
  <c r="J263" i="1" s="1"/>
  <c r="J86" i="1"/>
  <c r="K214" i="1"/>
  <c r="K213" i="1" s="1"/>
  <c r="E10" i="1"/>
  <c r="E5" i="1" s="1"/>
  <c r="G35" i="1"/>
  <c r="G10" i="1" s="1"/>
  <c r="G5" i="1" s="1"/>
  <c r="K87" i="1" l="1"/>
  <c r="J75" i="1"/>
  <c r="J35" i="1" s="1"/>
  <c r="J10" i="1" s="1"/>
  <c r="J5" i="1" s="1"/>
  <c r="K263" i="1"/>
  <c r="K203" i="1"/>
  <c r="K78" i="1"/>
  <c r="K77" i="1" s="1"/>
  <c r="K75" i="1"/>
  <c r="K35" i="1" s="1"/>
  <c r="K10" i="1" s="1"/>
  <c r="K5" i="1" s="1"/>
  <c r="K201" i="1"/>
  <c r="K104" i="1"/>
  <c r="K162" i="1"/>
  <c r="K161" i="1" l="1"/>
  <c r="K137" i="1" s="1"/>
</calcChain>
</file>

<file path=xl/sharedStrings.xml><?xml version="1.0" encoding="utf-8"?>
<sst xmlns="http://schemas.openxmlformats.org/spreadsheetml/2006/main" count="775" uniqueCount="332">
  <si>
    <t>CONTUL DE EXECUŢIE A BUGETULUI LOCAL- CHELTUIELI</t>
  </si>
  <si>
    <t>la data de 31.12.2018</t>
  </si>
  <si>
    <t>dif</t>
  </si>
  <si>
    <t>BUGET</t>
  </si>
  <si>
    <t>lei</t>
  </si>
  <si>
    <t>Denumirea indicatorilor</t>
  </si>
  <si>
    <t>Cod indicator</t>
  </si>
  <si>
    <t>Credite de ang.  Initiale</t>
  </si>
  <si>
    <t>Credite de angajament definitive</t>
  </si>
  <si>
    <t>Credite bugetare</t>
  </si>
  <si>
    <t>Angajamente legale</t>
  </si>
  <si>
    <t>Angajamente bugetare</t>
  </si>
  <si>
    <t>Plăţi efectuate</t>
  </si>
  <si>
    <t>Angajamente legale de plătit</t>
  </si>
  <si>
    <t>Cheltuieli efective</t>
  </si>
  <si>
    <t>trimestriale cumulate</t>
  </si>
  <si>
    <t>A</t>
  </si>
  <si>
    <t>B</t>
  </si>
  <si>
    <t>TOTAL CHELTUIELI 
(cod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</si>
  <si>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</si>
  <si>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</si>
  <si>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</si>
  <si>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</si>
  <si>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</si>
  <si>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</si>
  <si>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</si>
  <si>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</si>
  <si>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</si>
  <si>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</si>
  <si>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</si>
  <si>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</si>
  <si>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</si>
  <si>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</si>
  <si>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</si>
  <si>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</si>
  <si>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</si>
  <si>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</si>
  <si>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</si>
  <si>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</si>
  <si>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</si>
  <si>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</si>
  <si>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</si>
  <si>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</si>
  <si>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</si>
  <si>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</si>
  <si>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</si>
  <si>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</si>
  <si>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</si>
  <si>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</si>
  <si>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</si>
  <si>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</si>
  <si>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</si>
  <si>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</si>
  <si>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</si>
  <si>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</si>
  <si>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</si>
  <si>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</si>
  <si>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</si>
  <si>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</si>
  <si>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</si>
  <si>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</si>
  <si>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</si>
  <si>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</si>
  <si>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</si>
  <si>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</si>
  <si>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</si>
  <si>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</si>
  <si>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</si>
  <si>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</si>
  <si>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</si>
  <si>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</si>
  <si>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</si>
  <si>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</si>
  <si>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</si>
  <si>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</si>
  <si>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</si>
  <si>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</si>
  <si>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</si>
  <si>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</si>
  <si>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</si>
  <si>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</si>
  <si>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</si>
  <si>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</si>
  <si>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</si>
  <si>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</si>
  <si>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</si>
  <si>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</si>
  <si>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</si>
  <si>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</si>
  <si>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</si>
  <si>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</si>
  <si>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</si>
  <si>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</si>
  <si>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</si>
  <si>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</si>
  <si>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</si>
  <si>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</si>
  <si>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</si>
  <si>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</si>
  <si>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</si>
  <si>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</si>
  <si>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</si>
  <si>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</si>
  <si>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</si>
  <si>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</si>
  <si>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</si>
  <si>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</si>
  <si>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</si>
  <si>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</si>
  <si>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</si>
  <si>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</si>
  <si>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</si>
  <si>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</si>
  <si>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</si>
  <si>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</si>
  <si>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</si>
  <si>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</si>
  <si>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</si>
  <si>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</si>
  <si>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</si>
  <si>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</si>
  <si>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</si>
  <si>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</si>
  <si>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</si>
  <si>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</si>
  <si>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</si>
  <si>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</si>
  <si>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</si>
  <si>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</si>
  <si>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</si>
  <si>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</si>
  <si>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</si>
  <si>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</si>
  <si>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</si>
  <si>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</si>
  <si>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</si>
  <si>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</si>
  <si>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</si>
  <si>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</si>
  <si>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</si>
  <si>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</si>
  <si>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</si>
  <si>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</si>
  <si>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</si>
  <si>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</si>
  <si>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</si>
  <si>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</si>
  <si>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</si>
  <si>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</si>
  <si>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</si>
  <si>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</si>
  <si>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</si>
  <si>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</si>
  <si>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</si>
  <si>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</si>
  <si>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</si>
  <si>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</si>
  <si>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</si>
  <si>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</si>
  <si>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</si>
  <si>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</si>
  <si>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</si>
  <si>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</si>
  <si>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</si>
  <si>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</si>
  <si>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</si>
  <si>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</si>
  <si>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</si>
  <si>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</si>
  <si>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</si>
  <si>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</si>
  <si>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</si>
  <si>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</si>
  <si>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</si>
  <si>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</si>
  <si>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</si>
  <si>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</si>
  <si>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</si>
  <si>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</si>
  <si>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</si>
  <si>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</si>
  <si>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</si>
  <si>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</si>
  <si>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</si>
  <si>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</si>
  <si>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</si>
  <si>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</si>
  <si>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</si>
  <si>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</si>
  <si>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</si>
  <si>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</si>
  <si>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</si>
  <si>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</si>
  <si>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</si>
  <si>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</si>
  <si>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</si>
  <si>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</si>
  <si>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</si>
  <si>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</si>
  <si>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</si>
  <si>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</si>
  <si>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</si>
  <si>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</si>
  <si>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</si>
  <si>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</si>
  <si>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</si>
  <si>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</si>
  <si>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</si>
  <si>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</si>
  <si>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</si>
  <si>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</si>
  <si>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</si>
  <si>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</si>
  <si>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</si>
  <si>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</si>
  <si>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</si>
  <si>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</si>
  <si>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</si>
  <si>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</si>
  <si>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</si>
  <si>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</si>
  <si>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</si>
  <si>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</si>
  <si>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</si>
  <si>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</si>
  <si>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</si>
  <si>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</si>
  <si>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</si>
  <si>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</si>
  <si>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</si>
  <si>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</si>
  <si>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</si>
  <si>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</si>
  <si>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</si>
  <si>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</si>
  <si>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</si>
  <si>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</si>
  <si>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</si>
  <si>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</si>
  <si>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</si>
  <si>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</si>
  <si>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</si>
  <si>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</si>
  <si>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</si>
  <si>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</si>
  <si>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</si>
  <si>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</si>
  <si>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</si>
  <si>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</si>
  <si>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</si>
  <si>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</si>
  <si>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</si>
  <si>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</si>
  <si>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</si>
  <si>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</si>
  <si>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</si>
  <si>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</si>
  <si>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</si>
  <si>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</si>
  <si>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</si>
  <si>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</si>
  <si>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</si>
  <si>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</si>
  <si>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</si>
  <si>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</si>
  <si>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</si>
  <si>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</si>
  <si>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</si>
  <si>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</si>
  <si>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</si>
  <si>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</si>
  <si>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</si>
  <si>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</si>
  <si>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</si>
  <si>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</si>
  <si>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</si>
  <si>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</si>
  <si>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</si>
  <si>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</si>
  <si>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</si>
  <si>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</si>
  <si>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</si>
  <si>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</si>
  <si>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</si>
  <si>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</si>
  <si>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</si>
  <si>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</si>
  <si>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</si>
  <si>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</si>
  <si>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</si>
  <si>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</si>
  <si>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</si>
  <si>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</si>
  <si>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</si>
  <si>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</si>
  <si>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</si>
  <si>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</si>
  <si>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</si>
  <si>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</si>
  <si>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</si>
  <si>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charset val="238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</si>
  <si>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</si>
  <si>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</si>
  <si>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</si>
  <si>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</si>
  <si>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</si>
  <si>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</si>
  <si>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</si>
  <si>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</si>
  <si>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</si>
  <si>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</si>
  <si>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</si>
  <si>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</si>
  <si>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</si>
  <si>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</si>
  <si>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</si>
  <si>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</si>
  <si>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</si>
  <si>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</si>
  <si>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</si>
  <si>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charset val="238"/>
      </rPr>
      <t>(cod 49.02-00.01)</t>
    </r>
  </si>
  <si>
    <t>ORDONATOR PRINCIPAL CREDITE</t>
  </si>
  <si>
    <t>DIRECTOR ECONOMIC</t>
  </si>
  <si>
    <t>SEF SERVICIU</t>
  </si>
  <si>
    <r>
      <t>Keresk</t>
    </r>
    <r>
      <rPr>
        <sz val="10"/>
        <rFont val="Arial"/>
        <family val="2"/>
        <charset val="238"/>
      </rPr>
      <t>é</t>
    </r>
    <r>
      <rPr>
        <sz val="10"/>
        <rFont val="Arial"/>
        <family val="2"/>
        <charset val="238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  <charset val="238"/>
      </rPr>
      <t>bor</t>
    </r>
  </si>
  <si>
    <t>ec.Lucia Ursu</t>
  </si>
  <si>
    <t>ec.Terezia Borbei</t>
  </si>
  <si>
    <t>Anexa nr. 2 la HCL nr. 81/25.04.2019</t>
  </si>
  <si>
    <t xml:space="preserve">Președinte de ședință </t>
  </si>
  <si>
    <t>Secretar</t>
  </si>
  <si>
    <t xml:space="preserve">Pop Romeo Liviu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</si>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</sst>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RomHelvetica"/>
    </font>
    <font>
      <b/>
      <sz val="10"/>
      <name val="Arial"/>
      <family val="2"/>
    </font>
    <font>
      <b/>
      <sz val="10"/>
      <name val="RomHelvetica"/>
      <charset val="238"/>
    </font>
    <font>
      <b/>
      <sz val="10"/>
      <color theme="0"/>
      <name val="RomHelvetica"/>
      <charset val="238"/>
    </font>
    <font>
      <sz val="10"/>
      <color theme="0"/>
      <name val="Arial"/>
      <family val="2"/>
      <charset val="238"/>
    </font>
    <font>
      <sz val="10"/>
      <color theme="0"/>
      <name val="RomHelvetica"/>
      <charset val="238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8"/>
      <name val="RomHelvetica"/>
      <charset val="238"/>
    </font>
    <font>
      <b/>
      <sz val="6"/>
      <name val="RomHelvetica"/>
      <charset val="238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name val="RomHelvetica"/>
    </font>
    <font>
      <sz val="12"/>
      <name val="Arial"/>
      <family val="2"/>
      <charset val="238"/>
    </font>
    <font>
      <b/>
      <i/>
      <sz val="9"/>
      <name val="Arial"/>
      <family val="2"/>
    </font>
    <font>
      <b/>
      <sz val="12"/>
      <name val="RomHelvetica"/>
      <charset val="238"/>
    </font>
    <font>
      <vertAlign val="superscript"/>
      <sz val="10"/>
      <name val="Arial"/>
      <family val="2"/>
      <charset val="238"/>
    </font>
    <font>
      <b/>
      <sz val="12"/>
      <name val="RomHelvetica"/>
    </font>
    <font>
      <b/>
      <sz val="12"/>
      <color theme="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CF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0" fontId="7" fillId="2" borderId="0" xfId="0" quotePrefix="1" applyFont="1" applyFill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vertical="top"/>
    </xf>
    <xf numFmtId="3" fontId="7" fillId="0" borderId="0" xfId="0" quotePrefix="1" applyNumberFormat="1" applyFont="1" applyBorder="1" applyAlignment="1">
      <alignment horizontal="right"/>
    </xf>
    <xf numFmtId="0" fontId="9" fillId="3" borderId="5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3" fontId="19" fillId="5" borderId="12" xfId="0" applyNumberFormat="1" applyFont="1" applyFill="1" applyBorder="1" applyAlignment="1">
      <alignment horizontal="center" vertical="center" wrapText="1"/>
    </xf>
    <xf numFmtId="3" fontId="19" fillId="5" borderId="1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3" fontId="19" fillId="6" borderId="12" xfId="0" applyNumberFormat="1" applyFont="1" applyFill="1" applyBorder="1" applyAlignment="1">
      <alignment horizontal="right" vertical="top" wrapText="1"/>
    </xf>
    <xf numFmtId="3" fontId="19" fillId="6" borderId="13" xfId="0" applyNumberFormat="1" applyFont="1" applyFill="1" applyBorder="1" applyAlignment="1">
      <alignment horizontal="right" vertical="top" wrapText="1"/>
    </xf>
    <xf numFmtId="0" fontId="4" fillId="7" borderId="11" xfId="0" applyFont="1" applyFill="1" applyBorder="1" applyAlignment="1">
      <alignment horizontal="center" vertical="top" wrapText="1"/>
    </xf>
    <xf numFmtId="0" fontId="4" fillId="7" borderId="12" xfId="0" quotePrefix="1" applyFont="1" applyFill="1" applyBorder="1" applyAlignment="1">
      <alignment horizontal="center" vertical="top" wrapText="1"/>
    </xf>
    <xf numFmtId="3" fontId="19" fillId="7" borderId="12" xfId="0" applyNumberFormat="1" applyFont="1" applyFill="1" applyBorder="1" applyAlignment="1">
      <alignment horizontal="right" vertical="top" wrapText="1"/>
    </xf>
    <xf numFmtId="3" fontId="19" fillId="7" borderId="13" xfId="0" applyNumberFormat="1" applyFont="1" applyFill="1" applyBorder="1" applyAlignment="1">
      <alignment horizontal="right" vertical="top" wrapText="1"/>
    </xf>
    <xf numFmtId="0" fontId="20" fillId="8" borderId="11" xfId="0" applyFont="1" applyFill="1" applyBorder="1" applyAlignment="1">
      <alignment horizontal="center" vertical="top" wrapText="1"/>
    </xf>
    <xf numFmtId="0" fontId="20" fillId="8" borderId="12" xfId="0" quotePrefix="1" applyFont="1" applyFill="1" applyBorder="1" applyAlignment="1">
      <alignment horizontal="center" vertical="top" wrapText="1"/>
    </xf>
    <xf numFmtId="3" fontId="21" fillId="8" borderId="12" xfId="0" applyNumberFormat="1" applyFont="1" applyFill="1" applyBorder="1" applyAlignment="1">
      <alignment horizontal="right" vertical="top" wrapText="1"/>
    </xf>
    <xf numFmtId="3" fontId="21" fillId="8" borderId="13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quotePrefix="1" applyFont="1" applyBorder="1" applyAlignment="1">
      <alignment horizontal="center" vertical="top" wrapText="1"/>
    </xf>
    <xf numFmtId="3" fontId="22" fillId="0" borderId="12" xfId="0" applyNumberFormat="1" applyFont="1" applyBorder="1" applyAlignment="1">
      <alignment horizontal="right" vertical="top" wrapText="1"/>
    </xf>
    <xf numFmtId="3" fontId="22" fillId="0" borderId="13" xfId="0" applyNumberFormat="1" applyFont="1" applyBorder="1" applyAlignment="1">
      <alignment horizontal="right" vertical="top" wrapText="1"/>
    </xf>
    <xf numFmtId="0" fontId="9" fillId="7" borderId="11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horizontal="center" vertical="top" wrapText="1"/>
    </xf>
    <xf numFmtId="3" fontId="23" fillId="0" borderId="12" xfId="0" applyNumberFormat="1" applyFont="1" applyBorder="1" applyAlignment="1">
      <alignment horizontal="center" vertical="top" wrapText="1"/>
    </xf>
    <xf numFmtId="3" fontId="23" fillId="0" borderId="12" xfId="0" applyNumberFormat="1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vertical="top" wrapText="1"/>
    </xf>
    <xf numFmtId="3" fontId="24" fillId="0" borderId="12" xfId="0" applyNumberFormat="1" applyFont="1" applyBorder="1" applyAlignment="1">
      <alignment vertical="top"/>
    </xf>
    <xf numFmtId="3" fontId="24" fillId="0" borderId="13" xfId="0" applyNumberFormat="1" applyFont="1" applyBorder="1"/>
    <xf numFmtId="0" fontId="2" fillId="0" borderId="12" xfId="0" applyFont="1" applyBorder="1" applyAlignment="1">
      <alignment horizontal="center" vertical="top" wrapText="1"/>
    </xf>
    <xf numFmtId="0" fontId="20" fillId="8" borderId="11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3" fontId="22" fillId="2" borderId="12" xfId="0" applyNumberFormat="1" applyFont="1" applyFill="1" applyBorder="1" applyAlignment="1">
      <alignment horizontal="right" vertical="top" wrapText="1"/>
    </xf>
    <xf numFmtId="3" fontId="19" fillId="0" borderId="12" xfId="0" applyNumberFormat="1" applyFont="1" applyBorder="1" applyAlignment="1">
      <alignment horizontal="right" vertical="top" wrapText="1"/>
    </xf>
    <xf numFmtId="3" fontId="19" fillId="0" borderId="13" xfId="0" applyNumberFormat="1" applyFont="1" applyBorder="1" applyAlignment="1">
      <alignment horizontal="right" vertical="top" wrapText="1"/>
    </xf>
    <xf numFmtId="3" fontId="22" fillId="9" borderId="13" xfId="0" applyNumberFormat="1" applyFont="1" applyFill="1" applyBorder="1" applyAlignment="1">
      <alignment horizontal="right" vertical="top" wrapText="1"/>
    </xf>
    <xf numFmtId="0" fontId="2" fillId="6" borderId="12" xfId="0" applyFont="1" applyFill="1" applyBorder="1" applyAlignment="1">
      <alignment horizontal="center" vertical="top" wrapText="1"/>
    </xf>
    <xf numFmtId="0" fontId="25" fillId="8" borderId="11" xfId="0" applyFont="1" applyFill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19" fillId="7" borderId="11" xfId="0" applyFont="1" applyFill="1" applyBorder="1" applyAlignment="1">
      <alignment horizontal="center" vertical="top" wrapText="1"/>
    </xf>
    <xf numFmtId="0" fontId="19" fillId="6" borderId="11" xfId="0" applyFont="1" applyFill="1" applyBorder="1" applyAlignment="1">
      <alignment horizontal="center" vertical="top" wrapText="1"/>
    </xf>
    <xf numFmtId="3" fontId="22" fillId="6" borderId="12" xfId="0" applyNumberFormat="1" applyFont="1" applyFill="1" applyBorder="1" applyAlignment="1">
      <alignment horizontal="center" vertical="top" wrapText="1"/>
    </xf>
    <xf numFmtId="3" fontId="23" fillId="6" borderId="12" xfId="0" applyNumberFormat="1" applyFont="1" applyFill="1" applyBorder="1" applyAlignment="1">
      <alignment horizontal="center" vertical="top" wrapText="1"/>
    </xf>
    <xf numFmtId="3" fontId="23" fillId="6" borderId="12" xfId="0" applyNumberFormat="1" applyFont="1" applyFill="1" applyBorder="1" applyAlignment="1">
      <alignment horizontal="center" vertical="center" wrapText="1"/>
    </xf>
    <xf numFmtId="3" fontId="23" fillId="6" borderId="12" xfId="0" applyNumberFormat="1" applyFont="1" applyFill="1" applyBorder="1" applyAlignment="1">
      <alignment vertical="top" wrapText="1"/>
    </xf>
    <xf numFmtId="3" fontId="22" fillId="6" borderId="12" xfId="0" applyNumberFormat="1" applyFont="1" applyFill="1" applyBorder="1" applyAlignment="1">
      <alignment vertical="top" wrapText="1"/>
    </xf>
    <xf numFmtId="3" fontId="24" fillId="6" borderId="12" xfId="0" applyNumberFormat="1" applyFont="1" applyFill="1" applyBorder="1" applyAlignment="1">
      <alignment vertical="top"/>
    </xf>
    <xf numFmtId="3" fontId="24" fillId="6" borderId="13" xfId="0" applyNumberFormat="1" applyFont="1" applyFill="1" applyBorder="1"/>
    <xf numFmtId="0" fontId="26" fillId="0" borderId="11" xfId="0" applyFont="1" applyBorder="1" applyAlignment="1">
      <alignment vertical="top" wrapText="1"/>
    </xf>
    <xf numFmtId="0" fontId="2" fillId="0" borderId="12" xfId="0" quotePrefix="1" applyFont="1" applyBorder="1" applyAlignment="1">
      <alignment horizontal="center" vertical="top"/>
    </xf>
    <xf numFmtId="3" fontId="24" fillId="0" borderId="12" xfId="0" applyNumberFormat="1" applyFont="1" applyBorder="1" applyAlignment="1">
      <alignment horizontal="center" vertical="top"/>
    </xf>
    <xf numFmtId="3" fontId="24" fillId="0" borderId="12" xfId="0" applyNumberFormat="1" applyFont="1" applyBorder="1"/>
    <xf numFmtId="3" fontId="24" fillId="0" borderId="12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vertical="top" wrapText="1"/>
    </xf>
    <xf numFmtId="0" fontId="26" fillId="0" borderId="11" xfId="0" applyFont="1" applyBorder="1" applyAlignment="1">
      <alignment horizontal="left" wrapText="1"/>
    </xf>
    <xf numFmtId="0" fontId="4" fillId="5" borderId="14" xfId="0" applyFont="1" applyFill="1" applyBorder="1" applyAlignment="1">
      <alignment horizontal="center" vertical="top" wrapText="1"/>
    </xf>
    <xf numFmtId="3" fontId="19" fillId="5" borderId="14" xfId="0" applyNumberFormat="1" applyFont="1" applyFill="1" applyBorder="1" applyAlignment="1">
      <alignment horizontal="right" vertical="center" wrapText="1"/>
    </xf>
    <xf numFmtId="3" fontId="19" fillId="5" borderId="1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/>
    <xf numFmtId="0" fontId="1" fillId="0" borderId="0" xfId="0" applyFont="1" applyFill="1"/>
    <xf numFmtId="0" fontId="4" fillId="6" borderId="16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3" fontId="19" fillId="6" borderId="8" xfId="0" applyNumberFormat="1" applyFont="1" applyFill="1" applyBorder="1" applyAlignment="1">
      <alignment horizontal="right" vertical="center" wrapText="1"/>
    </xf>
    <xf numFmtId="3" fontId="19" fillId="6" borderId="12" xfId="0" applyNumberFormat="1" applyFont="1" applyFill="1" applyBorder="1" applyAlignment="1">
      <alignment horizontal="right" vertical="center" wrapText="1"/>
    </xf>
    <xf numFmtId="3" fontId="19" fillId="6" borderId="10" xfId="0" applyNumberFormat="1" applyFont="1" applyFill="1" applyBorder="1" applyAlignment="1">
      <alignment horizontal="right" vertical="center" wrapText="1"/>
    </xf>
    <xf numFmtId="3" fontId="19" fillId="7" borderId="12" xfId="0" applyNumberFormat="1" applyFont="1" applyFill="1" applyBorder="1" applyAlignment="1">
      <alignment horizontal="right" vertical="center" wrapText="1"/>
    </xf>
    <xf numFmtId="3" fontId="19" fillId="7" borderId="13" xfId="0" applyNumberFormat="1" applyFont="1" applyFill="1" applyBorder="1" applyAlignment="1">
      <alignment horizontal="right" vertical="center" wrapText="1"/>
    </xf>
    <xf numFmtId="3" fontId="21" fillId="8" borderId="12" xfId="0" applyNumberFormat="1" applyFont="1" applyFill="1" applyBorder="1" applyAlignment="1">
      <alignment horizontal="right" vertical="center" wrapText="1"/>
    </xf>
    <xf numFmtId="3" fontId="21" fillId="8" borderId="13" xfId="0" applyNumberFormat="1" applyFont="1" applyFill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3" fontId="23" fillId="10" borderId="12" xfId="0" applyNumberFormat="1" applyFont="1" applyFill="1" applyBorder="1" applyAlignment="1">
      <alignment horizontal="right" vertical="center" wrapText="1"/>
    </xf>
    <xf numFmtId="3" fontId="24" fillId="10" borderId="12" xfId="0" applyNumberFormat="1" applyFont="1" applyFill="1" applyBorder="1" applyAlignment="1">
      <alignment horizontal="right" vertical="top"/>
    </xf>
    <xf numFmtId="3" fontId="24" fillId="10" borderId="13" xfId="0" applyNumberFormat="1" applyFont="1" applyFill="1" applyBorder="1" applyAlignment="1">
      <alignment horizontal="right" vertical="center"/>
    </xf>
    <xf numFmtId="3" fontId="19" fillId="7" borderId="12" xfId="0" applyNumberFormat="1" applyFont="1" applyFill="1" applyBorder="1" applyAlignment="1">
      <alignment vertical="center" wrapText="1"/>
    </xf>
    <xf numFmtId="3" fontId="19" fillId="7" borderId="13" xfId="0" applyNumberFormat="1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horizontal="right" vertical="center" wrapText="1"/>
    </xf>
    <xf numFmtId="3" fontId="24" fillId="2" borderId="12" xfId="0" applyNumberFormat="1" applyFont="1" applyFill="1" applyBorder="1" applyAlignment="1">
      <alignment horizontal="right" vertical="top"/>
    </xf>
    <xf numFmtId="3" fontId="24" fillId="2" borderId="13" xfId="0" applyNumberFormat="1" applyFont="1" applyFill="1" applyBorder="1" applyAlignment="1">
      <alignment horizontal="right" vertical="center"/>
    </xf>
    <xf numFmtId="3" fontId="23" fillId="0" borderId="12" xfId="0" applyNumberFormat="1" applyFont="1" applyBorder="1" applyAlignment="1">
      <alignment horizontal="right" vertical="center" wrapText="1"/>
    </xf>
    <xf numFmtId="3" fontId="24" fillId="0" borderId="13" xfId="0" applyNumberFormat="1" applyFont="1" applyBorder="1" applyAlignment="1">
      <alignment horizontal="center" vertical="center"/>
    </xf>
    <xf numFmtId="3" fontId="19" fillId="7" borderId="12" xfId="0" applyNumberFormat="1" applyFont="1" applyFill="1" applyBorder="1" applyAlignment="1">
      <alignment horizontal="center" vertical="center" wrapText="1"/>
    </xf>
    <xf numFmtId="3" fontId="28" fillId="7" borderId="12" xfId="0" applyNumberFormat="1" applyFont="1" applyFill="1" applyBorder="1" applyAlignment="1">
      <alignment horizontal="right" vertical="center" wrapText="1"/>
    </xf>
    <xf numFmtId="3" fontId="29" fillId="7" borderId="13" xfId="0" applyNumberFormat="1" applyFont="1" applyFill="1" applyBorder="1" applyAlignment="1">
      <alignment horizontal="right" vertical="center"/>
    </xf>
    <xf numFmtId="3" fontId="19" fillId="6" borderId="13" xfId="0" applyNumberFormat="1" applyFont="1" applyFill="1" applyBorder="1" applyAlignment="1">
      <alignment horizontal="right" vertical="center" wrapText="1"/>
    </xf>
    <xf numFmtId="3" fontId="23" fillId="0" borderId="12" xfId="0" applyNumberFormat="1" applyFont="1" applyFill="1" applyBorder="1" applyAlignment="1">
      <alignment horizontal="right" vertical="center" wrapText="1"/>
    </xf>
    <xf numFmtId="3" fontId="24" fillId="0" borderId="13" xfId="0" applyNumberFormat="1" applyFont="1" applyBorder="1" applyAlignment="1">
      <alignment horizontal="right" vertical="center"/>
    </xf>
    <xf numFmtId="3" fontId="21" fillId="8" borderId="12" xfId="0" applyNumberFormat="1" applyFont="1" applyFill="1" applyBorder="1" applyAlignment="1">
      <alignment vertical="center" wrapText="1"/>
    </xf>
    <xf numFmtId="3" fontId="21" fillId="8" borderId="13" xfId="0" applyNumberFormat="1" applyFont="1" applyFill="1" applyBorder="1" applyAlignment="1">
      <alignment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23" fillId="0" borderId="17" xfId="0" applyNumberFormat="1" applyFont="1" applyFill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vertical="center"/>
    </xf>
    <xf numFmtId="3" fontId="23" fillId="0" borderId="17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3" fontId="23" fillId="0" borderId="12" xfId="0" applyNumberFormat="1" applyFont="1" applyBorder="1" applyAlignment="1">
      <alignment vertical="center" wrapText="1"/>
    </xf>
    <xf numFmtId="3" fontId="22" fillId="0" borderId="12" xfId="0" applyNumberFormat="1" applyFont="1" applyBorder="1" applyAlignment="1">
      <alignment vertical="center" wrapText="1"/>
    </xf>
    <xf numFmtId="3" fontId="24" fillId="0" borderId="13" xfId="0" applyNumberFormat="1" applyFont="1" applyBorder="1" applyAlignment="1">
      <alignment vertical="center"/>
    </xf>
    <xf numFmtId="3" fontId="23" fillId="2" borderId="12" xfId="0" applyNumberFormat="1" applyFont="1" applyFill="1" applyBorder="1" applyAlignment="1">
      <alignment horizontal="center" vertical="center" wrapText="1"/>
    </xf>
    <xf numFmtId="3" fontId="24" fillId="10" borderId="13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horizontal="center" vertical="center" wrapText="1"/>
    </xf>
    <xf numFmtId="3" fontId="23" fillId="0" borderId="18" xfId="0" applyNumberFormat="1" applyFont="1" applyFill="1" applyBorder="1" applyAlignment="1">
      <alignment horizontal="center" vertical="center" wrapText="1"/>
    </xf>
    <xf numFmtId="3" fontId="23" fillId="0" borderId="18" xfId="0" applyNumberFormat="1" applyFont="1" applyFill="1" applyBorder="1" applyAlignment="1">
      <alignment horizontal="right" vertical="center" wrapText="1"/>
    </xf>
    <xf numFmtId="3" fontId="30" fillId="0" borderId="12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10" borderId="13" xfId="0" applyNumberFormat="1" applyFont="1" applyFill="1" applyBorder="1" applyAlignment="1">
      <alignment horizontal="center" vertical="center"/>
    </xf>
    <xf numFmtId="3" fontId="23" fillId="0" borderId="17" xfId="0" applyNumberFormat="1" applyFont="1" applyBorder="1" applyAlignment="1">
      <alignment horizontal="right" vertical="center" wrapText="1"/>
    </xf>
    <xf numFmtId="3" fontId="28" fillId="6" borderId="12" xfId="0" applyNumberFormat="1" applyFont="1" applyFill="1" applyBorder="1" applyAlignment="1">
      <alignment horizontal="right" vertical="center" wrapText="1"/>
    </xf>
    <xf numFmtId="3" fontId="31" fillId="6" borderId="12" xfId="0" applyNumberFormat="1" applyFont="1" applyFill="1" applyBorder="1" applyAlignment="1">
      <alignment horizontal="right" vertical="top"/>
    </xf>
    <xf numFmtId="3" fontId="31" fillId="6" borderId="13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top" wrapText="1"/>
    </xf>
    <xf numFmtId="0" fontId="5" fillId="0" borderId="19" xfId="0" applyFont="1" applyBorder="1" applyAlignment="1">
      <alignment horizontal="left" wrapText="1"/>
    </xf>
    <xf numFmtId="0" fontId="2" fillId="0" borderId="20" xfId="0" quotePrefix="1" applyFont="1" applyBorder="1" applyAlignment="1">
      <alignment horizontal="center" vertical="top"/>
    </xf>
    <xf numFmtId="3" fontId="24" fillId="0" borderId="20" xfId="0" applyNumberFormat="1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vertical="top"/>
    </xf>
    <xf numFmtId="3" fontId="24" fillId="0" borderId="21" xfId="0" applyNumberFormat="1" applyFont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3" fontId="19" fillId="5" borderId="22" xfId="0" applyNumberFormat="1" applyFont="1" applyFill="1" applyBorder="1" applyAlignment="1">
      <alignment horizontal="right" vertical="center" wrapText="1"/>
    </xf>
    <xf numFmtId="3" fontId="19" fillId="5" borderId="23" xfId="0" applyNumberFormat="1" applyFont="1" applyFill="1" applyBorder="1" applyAlignment="1">
      <alignment horizontal="right" vertical="center" wrapText="1"/>
    </xf>
    <xf numFmtId="3" fontId="24" fillId="11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justify" wrapText="1"/>
    </xf>
    <xf numFmtId="3" fontId="23" fillId="11" borderId="12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center" wrapText="1"/>
    </xf>
    <xf numFmtId="3" fontId="30" fillId="0" borderId="12" xfId="0" applyNumberFormat="1" applyFont="1" applyBorder="1" applyAlignment="1">
      <alignment horizontal="right" vertical="center" wrapText="1"/>
    </xf>
    <xf numFmtId="0" fontId="33" fillId="7" borderId="11" xfId="0" applyFont="1" applyFill="1" applyBorder="1" applyAlignment="1">
      <alignment horizontal="center" vertical="top" wrapText="1"/>
    </xf>
    <xf numFmtId="0" fontId="20" fillId="8" borderId="11" xfId="0" applyFont="1" applyFill="1" applyBorder="1" applyAlignment="1">
      <alignment horizontal="left" vertical="top" wrapText="1"/>
    </xf>
    <xf numFmtId="3" fontId="24" fillId="0" borderId="12" xfId="0" applyNumberFormat="1" applyFont="1" applyBorder="1" applyAlignment="1">
      <alignment horizontal="right" vertical="center" wrapText="1"/>
    </xf>
    <xf numFmtId="3" fontId="22" fillId="6" borderId="12" xfId="0" applyNumberFormat="1" applyFont="1" applyFill="1" applyBorder="1" applyAlignment="1">
      <alignment horizontal="right" vertical="center" wrapText="1"/>
    </xf>
    <xf numFmtId="3" fontId="23" fillId="6" borderId="12" xfId="0" applyNumberFormat="1" applyFont="1" applyFill="1" applyBorder="1" applyAlignment="1">
      <alignment horizontal="right" vertical="center" wrapText="1"/>
    </xf>
    <xf numFmtId="3" fontId="24" fillId="6" borderId="12" xfId="0" applyNumberFormat="1" applyFont="1" applyFill="1" applyBorder="1" applyAlignment="1">
      <alignment horizontal="right" vertical="top"/>
    </xf>
    <xf numFmtId="3" fontId="24" fillId="6" borderId="13" xfId="0" applyNumberFormat="1" applyFont="1" applyFill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top"/>
    </xf>
    <xf numFmtId="3" fontId="24" fillId="0" borderId="20" xfId="0" applyNumberFormat="1" applyFont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top"/>
    </xf>
    <xf numFmtId="3" fontId="24" fillId="0" borderId="2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4" fillId="0" borderId="0" xfId="0" applyFont="1" applyBorder="1" applyAlignment="1"/>
    <xf numFmtId="0" fontId="12" fillId="3" borderId="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</cellXfs>
  <cellStyles count="2">
    <cellStyle name="Normal" xfId="0" builtinId="0"/>
    <cellStyle name="Normal_mach31" xfId="1" xr:uid="{BBEBF3CF-4EA9-497E-B1D2-673AC7FB0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8CCA-374D-4F0A-863F-CD9C9EB832AF}">
  <sheetPr>
    <tabColor rgb="FF00B0F0"/>
  </sheetPr>
  <dimension ref="A1:T718"/>
  <sheetViews>
    <sheetView tabSelected="1" zoomScaleNormal="115" zoomScaleSheetLayoutView="100" workbookViewId="0">
      <selection activeCell="I389" sqref="I389"/>
    </sheetView>
  </sheetViews>
  <sheetFormatPr defaultRowHeight="12.75"/>
  <cols>
    <col min="1" max="1" width="38.85546875" style="1" customWidth="1"/>
    <col min="2" max="2" width="13" style="1" customWidth="1"/>
    <col min="3" max="3" width="5.85546875" style="1" hidden="1" customWidth="1"/>
    <col min="4" max="4" width="13.7109375" style="1" customWidth="1"/>
    <col min="5" max="5" width="14.140625" style="1" customWidth="1"/>
    <col min="6" max="6" width="14" style="163" customWidth="1"/>
    <col min="7" max="7" width="14.140625" style="1" customWidth="1"/>
    <col min="8" max="8" width="0.28515625" style="1" hidden="1" customWidth="1"/>
    <col min="9" max="9" width="13.85546875" style="1" customWidth="1"/>
    <col min="10" max="10" width="14" style="1" customWidth="1"/>
    <col min="11" max="11" width="12.5703125" style="1" customWidth="1"/>
    <col min="12" max="12" width="13.85546875" style="1" customWidth="1"/>
    <col min="13" max="228" width="9.140625" style="1"/>
    <col min="229" max="229" width="38.85546875" style="1" customWidth="1"/>
    <col min="230" max="230" width="13" style="1" customWidth="1"/>
    <col min="231" max="231" width="0" style="1" hidden="1" customWidth="1"/>
    <col min="232" max="232" width="13.7109375" style="1" customWidth="1"/>
    <col min="233" max="233" width="14.140625" style="1" customWidth="1"/>
    <col min="234" max="234" width="14" style="1" customWidth="1"/>
    <col min="235" max="235" width="14.140625" style="1" customWidth="1"/>
    <col min="236" max="236" width="0" style="1" hidden="1" customWidth="1"/>
    <col min="237" max="237" width="13.85546875" style="1" customWidth="1"/>
    <col min="238" max="238" width="14" style="1" customWidth="1"/>
    <col min="239" max="239" width="12.5703125" style="1" customWidth="1"/>
    <col min="240" max="240" width="13.85546875" style="1" customWidth="1"/>
    <col min="241" max="484" width="9.140625" style="1"/>
    <col min="485" max="485" width="38.85546875" style="1" customWidth="1"/>
    <col min="486" max="486" width="13" style="1" customWidth="1"/>
    <col min="487" max="487" width="0" style="1" hidden="1" customWidth="1"/>
    <col min="488" max="488" width="13.7109375" style="1" customWidth="1"/>
    <col min="489" max="489" width="14.140625" style="1" customWidth="1"/>
    <col min="490" max="490" width="14" style="1" customWidth="1"/>
    <col min="491" max="491" width="14.140625" style="1" customWidth="1"/>
    <col min="492" max="492" width="0" style="1" hidden="1" customWidth="1"/>
    <col min="493" max="493" width="13.85546875" style="1" customWidth="1"/>
    <col min="494" max="494" width="14" style="1" customWidth="1"/>
    <col min="495" max="495" width="12.5703125" style="1" customWidth="1"/>
    <col min="496" max="496" width="13.85546875" style="1" customWidth="1"/>
    <col min="497" max="740" width="9.140625" style="1"/>
    <col min="741" max="741" width="38.85546875" style="1" customWidth="1"/>
    <col min="742" max="742" width="13" style="1" customWidth="1"/>
    <col min="743" max="743" width="0" style="1" hidden="1" customWidth="1"/>
    <col min="744" max="744" width="13.7109375" style="1" customWidth="1"/>
    <col min="745" max="745" width="14.140625" style="1" customWidth="1"/>
    <col min="746" max="746" width="14" style="1" customWidth="1"/>
    <col min="747" max="747" width="14.140625" style="1" customWidth="1"/>
    <col min="748" max="748" width="0" style="1" hidden="1" customWidth="1"/>
    <col min="749" max="749" width="13.85546875" style="1" customWidth="1"/>
    <col min="750" max="750" width="14" style="1" customWidth="1"/>
    <col min="751" max="751" width="12.5703125" style="1" customWidth="1"/>
    <col min="752" max="752" width="13.85546875" style="1" customWidth="1"/>
    <col min="753" max="996" width="9.140625" style="1"/>
    <col min="997" max="997" width="38.85546875" style="1" customWidth="1"/>
    <col min="998" max="998" width="13" style="1" customWidth="1"/>
    <col min="999" max="999" width="0" style="1" hidden="1" customWidth="1"/>
    <col min="1000" max="1000" width="13.7109375" style="1" customWidth="1"/>
    <col min="1001" max="1001" width="14.140625" style="1" customWidth="1"/>
    <col min="1002" max="1002" width="14" style="1" customWidth="1"/>
    <col min="1003" max="1003" width="14.140625" style="1" customWidth="1"/>
    <col min="1004" max="1004" width="0" style="1" hidden="1" customWidth="1"/>
    <col min="1005" max="1005" width="13.85546875" style="1" customWidth="1"/>
    <col min="1006" max="1006" width="14" style="1" customWidth="1"/>
    <col min="1007" max="1007" width="12.5703125" style="1" customWidth="1"/>
    <col min="1008" max="1008" width="13.85546875" style="1" customWidth="1"/>
    <col min="1009" max="1252" width="9.140625" style="1"/>
    <col min="1253" max="1253" width="38.85546875" style="1" customWidth="1"/>
    <col min="1254" max="1254" width="13" style="1" customWidth="1"/>
    <col min="1255" max="1255" width="0" style="1" hidden="1" customWidth="1"/>
    <col min="1256" max="1256" width="13.7109375" style="1" customWidth="1"/>
    <col min="1257" max="1257" width="14.140625" style="1" customWidth="1"/>
    <col min="1258" max="1258" width="14" style="1" customWidth="1"/>
    <col min="1259" max="1259" width="14.140625" style="1" customWidth="1"/>
    <col min="1260" max="1260" width="0" style="1" hidden="1" customWidth="1"/>
    <col min="1261" max="1261" width="13.85546875" style="1" customWidth="1"/>
    <col min="1262" max="1262" width="14" style="1" customWidth="1"/>
    <col min="1263" max="1263" width="12.5703125" style="1" customWidth="1"/>
    <col min="1264" max="1264" width="13.85546875" style="1" customWidth="1"/>
    <col min="1265" max="1508" width="9.140625" style="1"/>
    <col min="1509" max="1509" width="38.85546875" style="1" customWidth="1"/>
    <col min="1510" max="1510" width="13" style="1" customWidth="1"/>
    <col min="1511" max="1511" width="0" style="1" hidden="1" customWidth="1"/>
    <col min="1512" max="1512" width="13.7109375" style="1" customWidth="1"/>
    <col min="1513" max="1513" width="14.140625" style="1" customWidth="1"/>
    <col min="1514" max="1514" width="14" style="1" customWidth="1"/>
    <col min="1515" max="1515" width="14.140625" style="1" customWidth="1"/>
    <col min="1516" max="1516" width="0" style="1" hidden="1" customWidth="1"/>
    <col min="1517" max="1517" width="13.85546875" style="1" customWidth="1"/>
    <col min="1518" max="1518" width="14" style="1" customWidth="1"/>
    <col min="1519" max="1519" width="12.5703125" style="1" customWidth="1"/>
    <col min="1520" max="1520" width="13.85546875" style="1" customWidth="1"/>
    <col min="1521" max="1764" width="9.140625" style="1"/>
    <col min="1765" max="1765" width="38.85546875" style="1" customWidth="1"/>
    <col min="1766" max="1766" width="13" style="1" customWidth="1"/>
    <col min="1767" max="1767" width="0" style="1" hidden="1" customWidth="1"/>
    <col min="1768" max="1768" width="13.7109375" style="1" customWidth="1"/>
    <col min="1769" max="1769" width="14.140625" style="1" customWidth="1"/>
    <col min="1770" max="1770" width="14" style="1" customWidth="1"/>
    <col min="1771" max="1771" width="14.140625" style="1" customWidth="1"/>
    <col min="1772" max="1772" width="0" style="1" hidden="1" customWidth="1"/>
    <col min="1773" max="1773" width="13.85546875" style="1" customWidth="1"/>
    <col min="1774" max="1774" width="14" style="1" customWidth="1"/>
    <col min="1775" max="1775" width="12.5703125" style="1" customWidth="1"/>
    <col min="1776" max="1776" width="13.85546875" style="1" customWidth="1"/>
    <col min="1777" max="2020" width="9.140625" style="1"/>
    <col min="2021" max="2021" width="38.85546875" style="1" customWidth="1"/>
    <col min="2022" max="2022" width="13" style="1" customWidth="1"/>
    <col min="2023" max="2023" width="0" style="1" hidden="1" customWidth="1"/>
    <col min="2024" max="2024" width="13.7109375" style="1" customWidth="1"/>
    <col min="2025" max="2025" width="14.140625" style="1" customWidth="1"/>
    <col min="2026" max="2026" width="14" style="1" customWidth="1"/>
    <col min="2027" max="2027" width="14.140625" style="1" customWidth="1"/>
    <col min="2028" max="2028" width="0" style="1" hidden="1" customWidth="1"/>
    <col min="2029" max="2029" width="13.85546875" style="1" customWidth="1"/>
    <col min="2030" max="2030" width="14" style="1" customWidth="1"/>
    <col min="2031" max="2031" width="12.5703125" style="1" customWidth="1"/>
    <col min="2032" max="2032" width="13.85546875" style="1" customWidth="1"/>
    <col min="2033" max="2276" width="9.140625" style="1"/>
    <col min="2277" max="2277" width="38.85546875" style="1" customWidth="1"/>
    <col min="2278" max="2278" width="13" style="1" customWidth="1"/>
    <col min="2279" max="2279" width="0" style="1" hidden="1" customWidth="1"/>
    <col min="2280" max="2280" width="13.7109375" style="1" customWidth="1"/>
    <col min="2281" max="2281" width="14.140625" style="1" customWidth="1"/>
    <col min="2282" max="2282" width="14" style="1" customWidth="1"/>
    <col min="2283" max="2283" width="14.140625" style="1" customWidth="1"/>
    <col min="2284" max="2284" width="0" style="1" hidden="1" customWidth="1"/>
    <col min="2285" max="2285" width="13.85546875" style="1" customWidth="1"/>
    <col min="2286" max="2286" width="14" style="1" customWidth="1"/>
    <col min="2287" max="2287" width="12.5703125" style="1" customWidth="1"/>
    <col min="2288" max="2288" width="13.85546875" style="1" customWidth="1"/>
    <col min="2289" max="2532" width="9.140625" style="1"/>
    <col min="2533" max="2533" width="38.85546875" style="1" customWidth="1"/>
    <col min="2534" max="2534" width="13" style="1" customWidth="1"/>
    <col min="2535" max="2535" width="0" style="1" hidden="1" customWidth="1"/>
    <col min="2536" max="2536" width="13.7109375" style="1" customWidth="1"/>
    <col min="2537" max="2537" width="14.140625" style="1" customWidth="1"/>
    <col min="2538" max="2538" width="14" style="1" customWidth="1"/>
    <col min="2539" max="2539" width="14.140625" style="1" customWidth="1"/>
    <col min="2540" max="2540" width="0" style="1" hidden="1" customWidth="1"/>
    <col min="2541" max="2541" width="13.85546875" style="1" customWidth="1"/>
    <col min="2542" max="2542" width="14" style="1" customWidth="1"/>
    <col min="2543" max="2543" width="12.5703125" style="1" customWidth="1"/>
    <col min="2544" max="2544" width="13.85546875" style="1" customWidth="1"/>
    <col min="2545" max="2788" width="9.140625" style="1"/>
    <col min="2789" max="2789" width="38.85546875" style="1" customWidth="1"/>
    <col min="2790" max="2790" width="13" style="1" customWidth="1"/>
    <col min="2791" max="2791" width="0" style="1" hidden="1" customWidth="1"/>
    <col min="2792" max="2792" width="13.7109375" style="1" customWidth="1"/>
    <col min="2793" max="2793" width="14.140625" style="1" customWidth="1"/>
    <col min="2794" max="2794" width="14" style="1" customWidth="1"/>
    <col min="2795" max="2795" width="14.140625" style="1" customWidth="1"/>
    <col min="2796" max="2796" width="0" style="1" hidden="1" customWidth="1"/>
    <col min="2797" max="2797" width="13.85546875" style="1" customWidth="1"/>
    <col min="2798" max="2798" width="14" style="1" customWidth="1"/>
    <col min="2799" max="2799" width="12.5703125" style="1" customWidth="1"/>
    <col min="2800" max="2800" width="13.85546875" style="1" customWidth="1"/>
    <col min="2801" max="3044" width="9.140625" style="1"/>
    <col min="3045" max="3045" width="38.85546875" style="1" customWidth="1"/>
    <col min="3046" max="3046" width="13" style="1" customWidth="1"/>
    <col min="3047" max="3047" width="0" style="1" hidden="1" customWidth="1"/>
    <col min="3048" max="3048" width="13.7109375" style="1" customWidth="1"/>
    <col min="3049" max="3049" width="14.140625" style="1" customWidth="1"/>
    <col min="3050" max="3050" width="14" style="1" customWidth="1"/>
    <col min="3051" max="3051" width="14.140625" style="1" customWidth="1"/>
    <col min="3052" max="3052" width="0" style="1" hidden="1" customWidth="1"/>
    <col min="3053" max="3053" width="13.85546875" style="1" customWidth="1"/>
    <col min="3054" max="3054" width="14" style="1" customWidth="1"/>
    <col min="3055" max="3055" width="12.5703125" style="1" customWidth="1"/>
    <col min="3056" max="3056" width="13.85546875" style="1" customWidth="1"/>
    <col min="3057" max="3300" width="9.140625" style="1"/>
    <col min="3301" max="3301" width="38.85546875" style="1" customWidth="1"/>
    <col min="3302" max="3302" width="13" style="1" customWidth="1"/>
    <col min="3303" max="3303" width="0" style="1" hidden="1" customWidth="1"/>
    <col min="3304" max="3304" width="13.7109375" style="1" customWidth="1"/>
    <col min="3305" max="3305" width="14.140625" style="1" customWidth="1"/>
    <col min="3306" max="3306" width="14" style="1" customWidth="1"/>
    <col min="3307" max="3307" width="14.140625" style="1" customWidth="1"/>
    <col min="3308" max="3308" width="0" style="1" hidden="1" customWidth="1"/>
    <col min="3309" max="3309" width="13.85546875" style="1" customWidth="1"/>
    <col min="3310" max="3310" width="14" style="1" customWidth="1"/>
    <col min="3311" max="3311" width="12.5703125" style="1" customWidth="1"/>
    <col min="3312" max="3312" width="13.85546875" style="1" customWidth="1"/>
    <col min="3313" max="3556" width="9.140625" style="1"/>
    <col min="3557" max="3557" width="38.85546875" style="1" customWidth="1"/>
    <col min="3558" max="3558" width="13" style="1" customWidth="1"/>
    <col min="3559" max="3559" width="0" style="1" hidden="1" customWidth="1"/>
    <col min="3560" max="3560" width="13.7109375" style="1" customWidth="1"/>
    <col min="3561" max="3561" width="14.140625" style="1" customWidth="1"/>
    <col min="3562" max="3562" width="14" style="1" customWidth="1"/>
    <col min="3563" max="3563" width="14.140625" style="1" customWidth="1"/>
    <col min="3564" max="3564" width="0" style="1" hidden="1" customWidth="1"/>
    <col min="3565" max="3565" width="13.85546875" style="1" customWidth="1"/>
    <col min="3566" max="3566" width="14" style="1" customWidth="1"/>
    <col min="3567" max="3567" width="12.5703125" style="1" customWidth="1"/>
    <col min="3568" max="3568" width="13.85546875" style="1" customWidth="1"/>
    <col min="3569" max="3812" width="9.140625" style="1"/>
    <col min="3813" max="3813" width="38.85546875" style="1" customWidth="1"/>
    <col min="3814" max="3814" width="13" style="1" customWidth="1"/>
    <col min="3815" max="3815" width="0" style="1" hidden="1" customWidth="1"/>
    <col min="3816" max="3816" width="13.7109375" style="1" customWidth="1"/>
    <col min="3817" max="3817" width="14.140625" style="1" customWidth="1"/>
    <col min="3818" max="3818" width="14" style="1" customWidth="1"/>
    <col min="3819" max="3819" width="14.140625" style="1" customWidth="1"/>
    <col min="3820" max="3820" width="0" style="1" hidden="1" customWidth="1"/>
    <col min="3821" max="3821" width="13.85546875" style="1" customWidth="1"/>
    <col min="3822" max="3822" width="14" style="1" customWidth="1"/>
    <col min="3823" max="3823" width="12.5703125" style="1" customWidth="1"/>
    <col min="3824" max="3824" width="13.85546875" style="1" customWidth="1"/>
    <col min="3825" max="4068" width="9.140625" style="1"/>
    <col min="4069" max="4069" width="38.85546875" style="1" customWidth="1"/>
    <col min="4070" max="4070" width="13" style="1" customWidth="1"/>
    <col min="4071" max="4071" width="0" style="1" hidden="1" customWidth="1"/>
    <col min="4072" max="4072" width="13.7109375" style="1" customWidth="1"/>
    <col min="4073" max="4073" width="14.140625" style="1" customWidth="1"/>
    <col min="4074" max="4074" width="14" style="1" customWidth="1"/>
    <col min="4075" max="4075" width="14.140625" style="1" customWidth="1"/>
    <col min="4076" max="4076" width="0" style="1" hidden="1" customWidth="1"/>
    <col min="4077" max="4077" width="13.85546875" style="1" customWidth="1"/>
    <col min="4078" max="4078" width="14" style="1" customWidth="1"/>
    <col min="4079" max="4079" width="12.5703125" style="1" customWidth="1"/>
    <col min="4080" max="4080" width="13.85546875" style="1" customWidth="1"/>
    <col min="4081" max="4324" width="9.140625" style="1"/>
    <col min="4325" max="4325" width="38.85546875" style="1" customWidth="1"/>
    <col min="4326" max="4326" width="13" style="1" customWidth="1"/>
    <col min="4327" max="4327" width="0" style="1" hidden="1" customWidth="1"/>
    <col min="4328" max="4328" width="13.7109375" style="1" customWidth="1"/>
    <col min="4329" max="4329" width="14.140625" style="1" customWidth="1"/>
    <col min="4330" max="4330" width="14" style="1" customWidth="1"/>
    <col min="4331" max="4331" width="14.140625" style="1" customWidth="1"/>
    <col min="4332" max="4332" width="0" style="1" hidden="1" customWidth="1"/>
    <col min="4333" max="4333" width="13.85546875" style="1" customWidth="1"/>
    <col min="4334" max="4334" width="14" style="1" customWidth="1"/>
    <col min="4335" max="4335" width="12.5703125" style="1" customWidth="1"/>
    <col min="4336" max="4336" width="13.85546875" style="1" customWidth="1"/>
    <col min="4337" max="4580" width="9.140625" style="1"/>
    <col min="4581" max="4581" width="38.85546875" style="1" customWidth="1"/>
    <col min="4582" max="4582" width="13" style="1" customWidth="1"/>
    <col min="4583" max="4583" width="0" style="1" hidden="1" customWidth="1"/>
    <col min="4584" max="4584" width="13.7109375" style="1" customWidth="1"/>
    <col min="4585" max="4585" width="14.140625" style="1" customWidth="1"/>
    <col min="4586" max="4586" width="14" style="1" customWidth="1"/>
    <col min="4587" max="4587" width="14.140625" style="1" customWidth="1"/>
    <col min="4588" max="4588" width="0" style="1" hidden="1" customWidth="1"/>
    <col min="4589" max="4589" width="13.85546875" style="1" customWidth="1"/>
    <col min="4590" max="4590" width="14" style="1" customWidth="1"/>
    <col min="4591" max="4591" width="12.5703125" style="1" customWidth="1"/>
    <col min="4592" max="4592" width="13.85546875" style="1" customWidth="1"/>
    <col min="4593" max="4836" width="9.140625" style="1"/>
    <col min="4837" max="4837" width="38.85546875" style="1" customWidth="1"/>
    <col min="4838" max="4838" width="13" style="1" customWidth="1"/>
    <col min="4839" max="4839" width="0" style="1" hidden="1" customWidth="1"/>
    <col min="4840" max="4840" width="13.7109375" style="1" customWidth="1"/>
    <col min="4841" max="4841" width="14.140625" style="1" customWidth="1"/>
    <col min="4842" max="4842" width="14" style="1" customWidth="1"/>
    <col min="4843" max="4843" width="14.140625" style="1" customWidth="1"/>
    <col min="4844" max="4844" width="0" style="1" hidden="1" customWidth="1"/>
    <col min="4845" max="4845" width="13.85546875" style="1" customWidth="1"/>
    <col min="4846" max="4846" width="14" style="1" customWidth="1"/>
    <col min="4847" max="4847" width="12.5703125" style="1" customWidth="1"/>
    <col min="4848" max="4848" width="13.85546875" style="1" customWidth="1"/>
    <col min="4849" max="5092" width="9.140625" style="1"/>
    <col min="5093" max="5093" width="38.85546875" style="1" customWidth="1"/>
    <col min="5094" max="5094" width="13" style="1" customWidth="1"/>
    <col min="5095" max="5095" width="0" style="1" hidden="1" customWidth="1"/>
    <col min="5096" max="5096" width="13.7109375" style="1" customWidth="1"/>
    <col min="5097" max="5097" width="14.140625" style="1" customWidth="1"/>
    <col min="5098" max="5098" width="14" style="1" customWidth="1"/>
    <col min="5099" max="5099" width="14.140625" style="1" customWidth="1"/>
    <col min="5100" max="5100" width="0" style="1" hidden="1" customWidth="1"/>
    <col min="5101" max="5101" width="13.85546875" style="1" customWidth="1"/>
    <col min="5102" max="5102" width="14" style="1" customWidth="1"/>
    <col min="5103" max="5103" width="12.5703125" style="1" customWidth="1"/>
    <col min="5104" max="5104" width="13.85546875" style="1" customWidth="1"/>
    <col min="5105" max="5348" width="9.140625" style="1"/>
    <col min="5349" max="5349" width="38.85546875" style="1" customWidth="1"/>
    <col min="5350" max="5350" width="13" style="1" customWidth="1"/>
    <col min="5351" max="5351" width="0" style="1" hidden="1" customWidth="1"/>
    <col min="5352" max="5352" width="13.7109375" style="1" customWidth="1"/>
    <col min="5353" max="5353" width="14.140625" style="1" customWidth="1"/>
    <col min="5354" max="5354" width="14" style="1" customWidth="1"/>
    <col min="5355" max="5355" width="14.140625" style="1" customWidth="1"/>
    <col min="5356" max="5356" width="0" style="1" hidden="1" customWidth="1"/>
    <col min="5357" max="5357" width="13.85546875" style="1" customWidth="1"/>
    <col min="5358" max="5358" width="14" style="1" customWidth="1"/>
    <col min="5359" max="5359" width="12.5703125" style="1" customWidth="1"/>
    <col min="5360" max="5360" width="13.85546875" style="1" customWidth="1"/>
    <col min="5361" max="5604" width="9.140625" style="1"/>
    <col min="5605" max="5605" width="38.85546875" style="1" customWidth="1"/>
    <col min="5606" max="5606" width="13" style="1" customWidth="1"/>
    <col min="5607" max="5607" width="0" style="1" hidden="1" customWidth="1"/>
    <col min="5608" max="5608" width="13.7109375" style="1" customWidth="1"/>
    <col min="5609" max="5609" width="14.140625" style="1" customWidth="1"/>
    <col min="5610" max="5610" width="14" style="1" customWidth="1"/>
    <col min="5611" max="5611" width="14.140625" style="1" customWidth="1"/>
    <col min="5612" max="5612" width="0" style="1" hidden="1" customWidth="1"/>
    <col min="5613" max="5613" width="13.85546875" style="1" customWidth="1"/>
    <col min="5614" max="5614" width="14" style="1" customWidth="1"/>
    <col min="5615" max="5615" width="12.5703125" style="1" customWidth="1"/>
    <col min="5616" max="5616" width="13.85546875" style="1" customWidth="1"/>
    <col min="5617" max="5860" width="9.140625" style="1"/>
    <col min="5861" max="5861" width="38.85546875" style="1" customWidth="1"/>
    <col min="5862" max="5862" width="13" style="1" customWidth="1"/>
    <col min="5863" max="5863" width="0" style="1" hidden="1" customWidth="1"/>
    <col min="5864" max="5864" width="13.7109375" style="1" customWidth="1"/>
    <col min="5865" max="5865" width="14.140625" style="1" customWidth="1"/>
    <col min="5866" max="5866" width="14" style="1" customWidth="1"/>
    <col min="5867" max="5867" width="14.140625" style="1" customWidth="1"/>
    <col min="5868" max="5868" width="0" style="1" hidden="1" customWidth="1"/>
    <col min="5869" max="5869" width="13.85546875" style="1" customWidth="1"/>
    <col min="5870" max="5870" width="14" style="1" customWidth="1"/>
    <col min="5871" max="5871" width="12.5703125" style="1" customWidth="1"/>
    <col min="5872" max="5872" width="13.85546875" style="1" customWidth="1"/>
    <col min="5873" max="6116" width="9.140625" style="1"/>
    <col min="6117" max="6117" width="38.85546875" style="1" customWidth="1"/>
    <col min="6118" max="6118" width="13" style="1" customWidth="1"/>
    <col min="6119" max="6119" width="0" style="1" hidden="1" customWidth="1"/>
    <col min="6120" max="6120" width="13.7109375" style="1" customWidth="1"/>
    <col min="6121" max="6121" width="14.140625" style="1" customWidth="1"/>
    <col min="6122" max="6122" width="14" style="1" customWidth="1"/>
    <col min="6123" max="6123" width="14.140625" style="1" customWidth="1"/>
    <col min="6124" max="6124" width="0" style="1" hidden="1" customWidth="1"/>
    <col min="6125" max="6125" width="13.85546875" style="1" customWidth="1"/>
    <col min="6126" max="6126" width="14" style="1" customWidth="1"/>
    <col min="6127" max="6127" width="12.5703125" style="1" customWidth="1"/>
    <col min="6128" max="6128" width="13.85546875" style="1" customWidth="1"/>
    <col min="6129" max="6372" width="9.140625" style="1"/>
    <col min="6373" max="6373" width="38.85546875" style="1" customWidth="1"/>
    <col min="6374" max="6374" width="13" style="1" customWidth="1"/>
    <col min="6375" max="6375" width="0" style="1" hidden="1" customWidth="1"/>
    <col min="6376" max="6376" width="13.7109375" style="1" customWidth="1"/>
    <col min="6377" max="6377" width="14.140625" style="1" customWidth="1"/>
    <col min="6378" max="6378" width="14" style="1" customWidth="1"/>
    <col min="6379" max="6379" width="14.140625" style="1" customWidth="1"/>
    <col min="6380" max="6380" width="0" style="1" hidden="1" customWidth="1"/>
    <col min="6381" max="6381" width="13.85546875" style="1" customWidth="1"/>
    <col min="6382" max="6382" width="14" style="1" customWidth="1"/>
    <col min="6383" max="6383" width="12.5703125" style="1" customWidth="1"/>
    <col min="6384" max="6384" width="13.85546875" style="1" customWidth="1"/>
    <col min="6385" max="6628" width="9.140625" style="1"/>
    <col min="6629" max="6629" width="38.85546875" style="1" customWidth="1"/>
    <col min="6630" max="6630" width="13" style="1" customWidth="1"/>
    <col min="6631" max="6631" width="0" style="1" hidden="1" customWidth="1"/>
    <col min="6632" max="6632" width="13.7109375" style="1" customWidth="1"/>
    <col min="6633" max="6633" width="14.140625" style="1" customWidth="1"/>
    <col min="6634" max="6634" width="14" style="1" customWidth="1"/>
    <col min="6635" max="6635" width="14.140625" style="1" customWidth="1"/>
    <col min="6636" max="6636" width="0" style="1" hidden="1" customWidth="1"/>
    <col min="6637" max="6637" width="13.85546875" style="1" customWidth="1"/>
    <col min="6638" max="6638" width="14" style="1" customWidth="1"/>
    <col min="6639" max="6639" width="12.5703125" style="1" customWidth="1"/>
    <col min="6640" max="6640" width="13.85546875" style="1" customWidth="1"/>
    <col min="6641" max="6884" width="9.140625" style="1"/>
    <col min="6885" max="6885" width="38.85546875" style="1" customWidth="1"/>
    <col min="6886" max="6886" width="13" style="1" customWidth="1"/>
    <col min="6887" max="6887" width="0" style="1" hidden="1" customWidth="1"/>
    <col min="6888" max="6888" width="13.7109375" style="1" customWidth="1"/>
    <col min="6889" max="6889" width="14.140625" style="1" customWidth="1"/>
    <col min="6890" max="6890" width="14" style="1" customWidth="1"/>
    <col min="6891" max="6891" width="14.140625" style="1" customWidth="1"/>
    <col min="6892" max="6892" width="0" style="1" hidden="1" customWidth="1"/>
    <col min="6893" max="6893" width="13.85546875" style="1" customWidth="1"/>
    <col min="6894" max="6894" width="14" style="1" customWidth="1"/>
    <col min="6895" max="6895" width="12.5703125" style="1" customWidth="1"/>
    <col min="6896" max="6896" width="13.85546875" style="1" customWidth="1"/>
    <col min="6897" max="7140" width="9.140625" style="1"/>
    <col min="7141" max="7141" width="38.85546875" style="1" customWidth="1"/>
    <col min="7142" max="7142" width="13" style="1" customWidth="1"/>
    <col min="7143" max="7143" width="0" style="1" hidden="1" customWidth="1"/>
    <col min="7144" max="7144" width="13.7109375" style="1" customWidth="1"/>
    <col min="7145" max="7145" width="14.140625" style="1" customWidth="1"/>
    <col min="7146" max="7146" width="14" style="1" customWidth="1"/>
    <col min="7147" max="7147" width="14.140625" style="1" customWidth="1"/>
    <col min="7148" max="7148" width="0" style="1" hidden="1" customWidth="1"/>
    <col min="7149" max="7149" width="13.85546875" style="1" customWidth="1"/>
    <col min="7150" max="7150" width="14" style="1" customWidth="1"/>
    <col min="7151" max="7151" width="12.5703125" style="1" customWidth="1"/>
    <col min="7152" max="7152" width="13.85546875" style="1" customWidth="1"/>
    <col min="7153" max="7396" width="9.140625" style="1"/>
    <col min="7397" max="7397" width="38.85546875" style="1" customWidth="1"/>
    <col min="7398" max="7398" width="13" style="1" customWidth="1"/>
    <col min="7399" max="7399" width="0" style="1" hidden="1" customWidth="1"/>
    <col min="7400" max="7400" width="13.7109375" style="1" customWidth="1"/>
    <col min="7401" max="7401" width="14.140625" style="1" customWidth="1"/>
    <col min="7402" max="7402" width="14" style="1" customWidth="1"/>
    <col min="7403" max="7403" width="14.140625" style="1" customWidth="1"/>
    <col min="7404" max="7404" width="0" style="1" hidden="1" customWidth="1"/>
    <col min="7405" max="7405" width="13.85546875" style="1" customWidth="1"/>
    <col min="7406" max="7406" width="14" style="1" customWidth="1"/>
    <col min="7407" max="7407" width="12.5703125" style="1" customWidth="1"/>
    <col min="7408" max="7408" width="13.85546875" style="1" customWidth="1"/>
    <col min="7409" max="7652" width="9.140625" style="1"/>
    <col min="7653" max="7653" width="38.85546875" style="1" customWidth="1"/>
    <col min="7654" max="7654" width="13" style="1" customWidth="1"/>
    <col min="7655" max="7655" width="0" style="1" hidden="1" customWidth="1"/>
    <col min="7656" max="7656" width="13.7109375" style="1" customWidth="1"/>
    <col min="7657" max="7657" width="14.140625" style="1" customWidth="1"/>
    <col min="7658" max="7658" width="14" style="1" customWidth="1"/>
    <col min="7659" max="7659" width="14.140625" style="1" customWidth="1"/>
    <col min="7660" max="7660" width="0" style="1" hidden="1" customWidth="1"/>
    <col min="7661" max="7661" width="13.85546875" style="1" customWidth="1"/>
    <col min="7662" max="7662" width="14" style="1" customWidth="1"/>
    <col min="7663" max="7663" width="12.5703125" style="1" customWidth="1"/>
    <col min="7664" max="7664" width="13.85546875" style="1" customWidth="1"/>
    <col min="7665" max="7908" width="9.140625" style="1"/>
    <col min="7909" max="7909" width="38.85546875" style="1" customWidth="1"/>
    <col min="7910" max="7910" width="13" style="1" customWidth="1"/>
    <col min="7911" max="7911" width="0" style="1" hidden="1" customWidth="1"/>
    <col min="7912" max="7912" width="13.7109375" style="1" customWidth="1"/>
    <col min="7913" max="7913" width="14.140625" style="1" customWidth="1"/>
    <col min="7914" max="7914" width="14" style="1" customWidth="1"/>
    <col min="7915" max="7915" width="14.140625" style="1" customWidth="1"/>
    <col min="7916" max="7916" width="0" style="1" hidden="1" customWidth="1"/>
    <col min="7917" max="7917" width="13.85546875" style="1" customWidth="1"/>
    <col min="7918" max="7918" width="14" style="1" customWidth="1"/>
    <col min="7919" max="7919" width="12.5703125" style="1" customWidth="1"/>
    <col min="7920" max="7920" width="13.85546875" style="1" customWidth="1"/>
    <col min="7921" max="8164" width="9.140625" style="1"/>
    <col min="8165" max="8165" width="38.85546875" style="1" customWidth="1"/>
    <col min="8166" max="8166" width="13" style="1" customWidth="1"/>
    <col min="8167" max="8167" width="0" style="1" hidden="1" customWidth="1"/>
    <col min="8168" max="8168" width="13.7109375" style="1" customWidth="1"/>
    <col min="8169" max="8169" width="14.140625" style="1" customWidth="1"/>
    <col min="8170" max="8170" width="14" style="1" customWidth="1"/>
    <col min="8171" max="8171" width="14.140625" style="1" customWidth="1"/>
    <col min="8172" max="8172" width="0" style="1" hidden="1" customWidth="1"/>
    <col min="8173" max="8173" width="13.85546875" style="1" customWidth="1"/>
    <col min="8174" max="8174" width="14" style="1" customWidth="1"/>
    <col min="8175" max="8175" width="12.5703125" style="1" customWidth="1"/>
    <col min="8176" max="8176" width="13.85546875" style="1" customWidth="1"/>
    <col min="8177" max="8420" width="9.140625" style="1"/>
    <col min="8421" max="8421" width="38.85546875" style="1" customWidth="1"/>
    <col min="8422" max="8422" width="13" style="1" customWidth="1"/>
    <col min="8423" max="8423" width="0" style="1" hidden="1" customWidth="1"/>
    <col min="8424" max="8424" width="13.7109375" style="1" customWidth="1"/>
    <col min="8425" max="8425" width="14.140625" style="1" customWidth="1"/>
    <col min="8426" max="8426" width="14" style="1" customWidth="1"/>
    <col min="8427" max="8427" width="14.140625" style="1" customWidth="1"/>
    <col min="8428" max="8428" width="0" style="1" hidden="1" customWidth="1"/>
    <col min="8429" max="8429" width="13.85546875" style="1" customWidth="1"/>
    <col min="8430" max="8430" width="14" style="1" customWidth="1"/>
    <col min="8431" max="8431" width="12.5703125" style="1" customWidth="1"/>
    <col min="8432" max="8432" width="13.85546875" style="1" customWidth="1"/>
    <col min="8433" max="8676" width="9.140625" style="1"/>
    <col min="8677" max="8677" width="38.85546875" style="1" customWidth="1"/>
    <col min="8678" max="8678" width="13" style="1" customWidth="1"/>
    <col min="8679" max="8679" width="0" style="1" hidden="1" customWidth="1"/>
    <col min="8680" max="8680" width="13.7109375" style="1" customWidth="1"/>
    <col min="8681" max="8681" width="14.140625" style="1" customWidth="1"/>
    <col min="8682" max="8682" width="14" style="1" customWidth="1"/>
    <col min="8683" max="8683" width="14.140625" style="1" customWidth="1"/>
    <col min="8684" max="8684" width="0" style="1" hidden="1" customWidth="1"/>
    <col min="8685" max="8685" width="13.85546875" style="1" customWidth="1"/>
    <col min="8686" max="8686" width="14" style="1" customWidth="1"/>
    <col min="8687" max="8687" width="12.5703125" style="1" customWidth="1"/>
    <col min="8688" max="8688" width="13.85546875" style="1" customWidth="1"/>
    <col min="8689" max="8932" width="9.140625" style="1"/>
    <col min="8933" max="8933" width="38.85546875" style="1" customWidth="1"/>
    <col min="8934" max="8934" width="13" style="1" customWidth="1"/>
    <col min="8935" max="8935" width="0" style="1" hidden="1" customWidth="1"/>
    <col min="8936" max="8936" width="13.7109375" style="1" customWidth="1"/>
    <col min="8937" max="8937" width="14.140625" style="1" customWidth="1"/>
    <col min="8938" max="8938" width="14" style="1" customWidth="1"/>
    <col min="8939" max="8939" width="14.140625" style="1" customWidth="1"/>
    <col min="8940" max="8940" width="0" style="1" hidden="1" customWidth="1"/>
    <col min="8941" max="8941" width="13.85546875" style="1" customWidth="1"/>
    <col min="8942" max="8942" width="14" style="1" customWidth="1"/>
    <col min="8943" max="8943" width="12.5703125" style="1" customWidth="1"/>
    <col min="8944" max="8944" width="13.85546875" style="1" customWidth="1"/>
    <col min="8945" max="9188" width="9.140625" style="1"/>
    <col min="9189" max="9189" width="38.85546875" style="1" customWidth="1"/>
    <col min="9190" max="9190" width="13" style="1" customWidth="1"/>
    <col min="9191" max="9191" width="0" style="1" hidden="1" customWidth="1"/>
    <col min="9192" max="9192" width="13.7109375" style="1" customWidth="1"/>
    <col min="9193" max="9193" width="14.140625" style="1" customWidth="1"/>
    <col min="9194" max="9194" width="14" style="1" customWidth="1"/>
    <col min="9195" max="9195" width="14.140625" style="1" customWidth="1"/>
    <col min="9196" max="9196" width="0" style="1" hidden="1" customWidth="1"/>
    <col min="9197" max="9197" width="13.85546875" style="1" customWidth="1"/>
    <col min="9198" max="9198" width="14" style="1" customWidth="1"/>
    <col min="9199" max="9199" width="12.5703125" style="1" customWidth="1"/>
    <col min="9200" max="9200" width="13.85546875" style="1" customWidth="1"/>
    <col min="9201" max="9444" width="9.140625" style="1"/>
    <col min="9445" max="9445" width="38.85546875" style="1" customWidth="1"/>
    <col min="9446" max="9446" width="13" style="1" customWidth="1"/>
    <col min="9447" max="9447" width="0" style="1" hidden="1" customWidth="1"/>
    <col min="9448" max="9448" width="13.7109375" style="1" customWidth="1"/>
    <col min="9449" max="9449" width="14.140625" style="1" customWidth="1"/>
    <col min="9450" max="9450" width="14" style="1" customWidth="1"/>
    <col min="9451" max="9451" width="14.140625" style="1" customWidth="1"/>
    <col min="9452" max="9452" width="0" style="1" hidden="1" customWidth="1"/>
    <col min="9453" max="9453" width="13.85546875" style="1" customWidth="1"/>
    <col min="9454" max="9454" width="14" style="1" customWidth="1"/>
    <col min="9455" max="9455" width="12.5703125" style="1" customWidth="1"/>
    <col min="9456" max="9456" width="13.85546875" style="1" customWidth="1"/>
    <col min="9457" max="9700" width="9.140625" style="1"/>
    <col min="9701" max="9701" width="38.85546875" style="1" customWidth="1"/>
    <col min="9702" max="9702" width="13" style="1" customWidth="1"/>
    <col min="9703" max="9703" width="0" style="1" hidden="1" customWidth="1"/>
    <col min="9704" max="9704" width="13.7109375" style="1" customWidth="1"/>
    <col min="9705" max="9705" width="14.140625" style="1" customWidth="1"/>
    <col min="9706" max="9706" width="14" style="1" customWidth="1"/>
    <col min="9707" max="9707" width="14.140625" style="1" customWidth="1"/>
    <col min="9708" max="9708" width="0" style="1" hidden="1" customWidth="1"/>
    <col min="9709" max="9709" width="13.85546875" style="1" customWidth="1"/>
    <col min="9710" max="9710" width="14" style="1" customWidth="1"/>
    <col min="9711" max="9711" width="12.5703125" style="1" customWidth="1"/>
    <col min="9712" max="9712" width="13.85546875" style="1" customWidth="1"/>
    <col min="9713" max="9956" width="9.140625" style="1"/>
    <col min="9957" max="9957" width="38.85546875" style="1" customWidth="1"/>
    <col min="9958" max="9958" width="13" style="1" customWidth="1"/>
    <col min="9959" max="9959" width="0" style="1" hidden="1" customWidth="1"/>
    <col min="9960" max="9960" width="13.7109375" style="1" customWidth="1"/>
    <col min="9961" max="9961" width="14.140625" style="1" customWidth="1"/>
    <col min="9962" max="9962" width="14" style="1" customWidth="1"/>
    <col min="9963" max="9963" width="14.140625" style="1" customWidth="1"/>
    <col min="9964" max="9964" width="0" style="1" hidden="1" customWidth="1"/>
    <col min="9965" max="9965" width="13.85546875" style="1" customWidth="1"/>
    <col min="9966" max="9966" width="14" style="1" customWidth="1"/>
    <col min="9967" max="9967" width="12.5703125" style="1" customWidth="1"/>
    <col min="9968" max="9968" width="13.85546875" style="1" customWidth="1"/>
    <col min="9969" max="10212" width="9.140625" style="1"/>
    <col min="10213" max="10213" width="38.85546875" style="1" customWidth="1"/>
    <col min="10214" max="10214" width="13" style="1" customWidth="1"/>
    <col min="10215" max="10215" width="0" style="1" hidden="1" customWidth="1"/>
    <col min="10216" max="10216" width="13.7109375" style="1" customWidth="1"/>
    <col min="10217" max="10217" width="14.140625" style="1" customWidth="1"/>
    <col min="10218" max="10218" width="14" style="1" customWidth="1"/>
    <col min="10219" max="10219" width="14.140625" style="1" customWidth="1"/>
    <col min="10220" max="10220" width="0" style="1" hidden="1" customWidth="1"/>
    <col min="10221" max="10221" width="13.85546875" style="1" customWidth="1"/>
    <col min="10222" max="10222" width="14" style="1" customWidth="1"/>
    <col min="10223" max="10223" width="12.5703125" style="1" customWidth="1"/>
    <col min="10224" max="10224" width="13.85546875" style="1" customWidth="1"/>
    <col min="10225" max="10468" width="9.140625" style="1"/>
    <col min="10469" max="10469" width="38.85546875" style="1" customWidth="1"/>
    <col min="10470" max="10470" width="13" style="1" customWidth="1"/>
    <col min="10471" max="10471" width="0" style="1" hidden="1" customWidth="1"/>
    <col min="10472" max="10472" width="13.7109375" style="1" customWidth="1"/>
    <col min="10473" max="10473" width="14.140625" style="1" customWidth="1"/>
    <col min="10474" max="10474" width="14" style="1" customWidth="1"/>
    <col min="10475" max="10475" width="14.140625" style="1" customWidth="1"/>
    <col min="10476" max="10476" width="0" style="1" hidden="1" customWidth="1"/>
    <col min="10477" max="10477" width="13.85546875" style="1" customWidth="1"/>
    <col min="10478" max="10478" width="14" style="1" customWidth="1"/>
    <col min="10479" max="10479" width="12.5703125" style="1" customWidth="1"/>
    <col min="10480" max="10480" width="13.85546875" style="1" customWidth="1"/>
    <col min="10481" max="10724" width="9.140625" style="1"/>
    <col min="10725" max="10725" width="38.85546875" style="1" customWidth="1"/>
    <col min="10726" max="10726" width="13" style="1" customWidth="1"/>
    <col min="10727" max="10727" width="0" style="1" hidden="1" customWidth="1"/>
    <col min="10728" max="10728" width="13.7109375" style="1" customWidth="1"/>
    <col min="10729" max="10729" width="14.140625" style="1" customWidth="1"/>
    <col min="10730" max="10730" width="14" style="1" customWidth="1"/>
    <col min="10731" max="10731" width="14.140625" style="1" customWidth="1"/>
    <col min="10732" max="10732" width="0" style="1" hidden="1" customWidth="1"/>
    <col min="10733" max="10733" width="13.85546875" style="1" customWidth="1"/>
    <col min="10734" max="10734" width="14" style="1" customWidth="1"/>
    <col min="10735" max="10735" width="12.5703125" style="1" customWidth="1"/>
    <col min="10736" max="10736" width="13.85546875" style="1" customWidth="1"/>
    <col min="10737" max="10980" width="9.140625" style="1"/>
    <col min="10981" max="10981" width="38.85546875" style="1" customWidth="1"/>
    <col min="10982" max="10982" width="13" style="1" customWidth="1"/>
    <col min="10983" max="10983" width="0" style="1" hidden="1" customWidth="1"/>
    <col min="10984" max="10984" width="13.7109375" style="1" customWidth="1"/>
    <col min="10985" max="10985" width="14.140625" style="1" customWidth="1"/>
    <col min="10986" max="10986" width="14" style="1" customWidth="1"/>
    <col min="10987" max="10987" width="14.140625" style="1" customWidth="1"/>
    <col min="10988" max="10988" width="0" style="1" hidden="1" customWidth="1"/>
    <col min="10989" max="10989" width="13.85546875" style="1" customWidth="1"/>
    <col min="10990" max="10990" width="14" style="1" customWidth="1"/>
    <col min="10991" max="10991" width="12.5703125" style="1" customWidth="1"/>
    <col min="10992" max="10992" width="13.85546875" style="1" customWidth="1"/>
    <col min="10993" max="11236" width="9.140625" style="1"/>
    <col min="11237" max="11237" width="38.85546875" style="1" customWidth="1"/>
    <col min="11238" max="11238" width="13" style="1" customWidth="1"/>
    <col min="11239" max="11239" width="0" style="1" hidden="1" customWidth="1"/>
    <col min="11240" max="11240" width="13.7109375" style="1" customWidth="1"/>
    <col min="11241" max="11241" width="14.140625" style="1" customWidth="1"/>
    <col min="11242" max="11242" width="14" style="1" customWidth="1"/>
    <col min="11243" max="11243" width="14.140625" style="1" customWidth="1"/>
    <col min="11244" max="11244" width="0" style="1" hidden="1" customWidth="1"/>
    <col min="11245" max="11245" width="13.85546875" style="1" customWidth="1"/>
    <col min="11246" max="11246" width="14" style="1" customWidth="1"/>
    <col min="11247" max="11247" width="12.5703125" style="1" customWidth="1"/>
    <col min="11248" max="11248" width="13.85546875" style="1" customWidth="1"/>
    <col min="11249" max="11492" width="9.140625" style="1"/>
    <col min="11493" max="11493" width="38.85546875" style="1" customWidth="1"/>
    <col min="11494" max="11494" width="13" style="1" customWidth="1"/>
    <col min="11495" max="11495" width="0" style="1" hidden="1" customWidth="1"/>
    <col min="11496" max="11496" width="13.7109375" style="1" customWidth="1"/>
    <col min="11497" max="11497" width="14.140625" style="1" customWidth="1"/>
    <col min="11498" max="11498" width="14" style="1" customWidth="1"/>
    <col min="11499" max="11499" width="14.140625" style="1" customWidth="1"/>
    <col min="11500" max="11500" width="0" style="1" hidden="1" customWidth="1"/>
    <col min="11501" max="11501" width="13.85546875" style="1" customWidth="1"/>
    <col min="11502" max="11502" width="14" style="1" customWidth="1"/>
    <col min="11503" max="11503" width="12.5703125" style="1" customWidth="1"/>
    <col min="11504" max="11504" width="13.85546875" style="1" customWidth="1"/>
    <col min="11505" max="11748" width="9.140625" style="1"/>
    <col min="11749" max="11749" width="38.85546875" style="1" customWidth="1"/>
    <col min="11750" max="11750" width="13" style="1" customWidth="1"/>
    <col min="11751" max="11751" width="0" style="1" hidden="1" customWidth="1"/>
    <col min="11752" max="11752" width="13.7109375" style="1" customWidth="1"/>
    <col min="11753" max="11753" width="14.140625" style="1" customWidth="1"/>
    <col min="11754" max="11754" width="14" style="1" customWidth="1"/>
    <col min="11755" max="11755" width="14.140625" style="1" customWidth="1"/>
    <col min="11756" max="11756" width="0" style="1" hidden="1" customWidth="1"/>
    <col min="11757" max="11757" width="13.85546875" style="1" customWidth="1"/>
    <col min="11758" max="11758" width="14" style="1" customWidth="1"/>
    <col min="11759" max="11759" width="12.5703125" style="1" customWidth="1"/>
    <col min="11760" max="11760" width="13.85546875" style="1" customWidth="1"/>
    <col min="11761" max="12004" width="9.140625" style="1"/>
    <col min="12005" max="12005" width="38.85546875" style="1" customWidth="1"/>
    <col min="12006" max="12006" width="13" style="1" customWidth="1"/>
    <col min="12007" max="12007" width="0" style="1" hidden="1" customWidth="1"/>
    <col min="12008" max="12008" width="13.7109375" style="1" customWidth="1"/>
    <col min="12009" max="12009" width="14.140625" style="1" customWidth="1"/>
    <col min="12010" max="12010" width="14" style="1" customWidth="1"/>
    <col min="12011" max="12011" width="14.140625" style="1" customWidth="1"/>
    <col min="12012" max="12012" width="0" style="1" hidden="1" customWidth="1"/>
    <col min="12013" max="12013" width="13.85546875" style="1" customWidth="1"/>
    <col min="12014" max="12014" width="14" style="1" customWidth="1"/>
    <col min="12015" max="12015" width="12.5703125" style="1" customWidth="1"/>
    <col min="12016" max="12016" width="13.85546875" style="1" customWidth="1"/>
    <col min="12017" max="12260" width="9.140625" style="1"/>
    <col min="12261" max="12261" width="38.85546875" style="1" customWidth="1"/>
    <col min="12262" max="12262" width="13" style="1" customWidth="1"/>
    <col min="12263" max="12263" width="0" style="1" hidden="1" customWidth="1"/>
    <col min="12264" max="12264" width="13.7109375" style="1" customWidth="1"/>
    <col min="12265" max="12265" width="14.140625" style="1" customWidth="1"/>
    <col min="12266" max="12266" width="14" style="1" customWidth="1"/>
    <col min="12267" max="12267" width="14.140625" style="1" customWidth="1"/>
    <col min="12268" max="12268" width="0" style="1" hidden="1" customWidth="1"/>
    <col min="12269" max="12269" width="13.85546875" style="1" customWidth="1"/>
    <col min="12270" max="12270" width="14" style="1" customWidth="1"/>
    <col min="12271" max="12271" width="12.5703125" style="1" customWidth="1"/>
    <col min="12272" max="12272" width="13.85546875" style="1" customWidth="1"/>
    <col min="12273" max="12516" width="9.140625" style="1"/>
    <col min="12517" max="12517" width="38.85546875" style="1" customWidth="1"/>
    <col min="12518" max="12518" width="13" style="1" customWidth="1"/>
    <col min="12519" max="12519" width="0" style="1" hidden="1" customWidth="1"/>
    <col min="12520" max="12520" width="13.7109375" style="1" customWidth="1"/>
    <col min="12521" max="12521" width="14.140625" style="1" customWidth="1"/>
    <col min="12522" max="12522" width="14" style="1" customWidth="1"/>
    <col min="12523" max="12523" width="14.140625" style="1" customWidth="1"/>
    <col min="12524" max="12524" width="0" style="1" hidden="1" customWidth="1"/>
    <col min="12525" max="12525" width="13.85546875" style="1" customWidth="1"/>
    <col min="12526" max="12526" width="14" style="1" customWidth="1"/>
    <col min="12527" max="12527" width="12.5703125" style="1" customWidth="1"/>
    <col min="12528" max="12528" width="13.85546875" style="1" customWidth="1"/>
    <col min="12529" max="12772" width="9.140625" style="1"/>
    <col min="12773" max="12773" width="38.85546875" style="1" customWidth="1"/>
    <col min="12774" max="12774" width="13" style="1" customWidth="1"/>
    <col min="12775" max="12775" width="0" style="1" hidden="1" customWidth="1"/>
    <col min="12776" max="12776" width="13.7109375" style="1" customWidth="1"/>
    <col min="12777" max="12777" width="14.140625" style="1" customWidth="1"/>
    <col min="12778" max="12778" width="14" style="1" customWidth="1"/>
    <col min="12779" max="12779" width="14.140625" style="1" customWidth="1"/>
    <col min="12780" max="12780" width="0" style="1" hidden="1" customWidth="1"/>
    <col min="12781" max="12781" width="13.85546875" style="1" customWidth="1"/>
    <col min="12782" max="12782" width="14" style="1" customWidth="1"/>
    <col min="12783" max="12783" width="12.5703125" style="1" customWidth="1"/>
    <col min="12784" max="12784" width="13.85546875" style="1" customWidth="1"/>
    <col min="12785" max="13028" width="9.140625" style="1"/>
    <col min="13029" max="13029" width="38.85546875" style="1" customWidth="1"/>
    <col min="13030" max="13030" width="13" style="1" customWidth="1"/>
    <col min="13031" max="13031" width="0" style="1" hidden="1" customWidth="1"/>
    <col min="13032" max="13032" width="13.7109375" style="1" customWidth="1"/>
    <col min="13033" max="13033" width="14.140625" style="1" customWidth="1"/>
    <col min="13034" max="13034" width="14" style="1" customWidth="1"/>
    <col min="13035" max="13035" width="14.140625" style="1" customWidth="1"/>
    <col min="13036" max="13036" width="0" style="1" hidden="1" customWidth="1"/>
    <col min="13037" max="13037" width="13.85546875" style="1" customWidth="1"/>
    <col min="13038" max="13038" width="14" style="1" customWidth="1"/>
    <col min="13039" max="13039" width="12.5703125" style="1" customWidth="1"/>
    <col min="13040" max="13040" width="13.85546875" style="1" customWidth="1"/>
    <col min="13041" max="13284" width="9.140625" style="1"/>
    <col min="13285" max="13285" width="38.85546875" style="1" customWidth="1"/>
    <col min="13286" max="13286" width="13" style="1" customWidth="1"/>
    <col min="13287" max="13287" width="0" style="1" hidden="1" customWidth="1"/>
    <col min="13288" max="13288" width="13.7109375" style="1" customWidth="1"/>
    <col min="13289" max="13289" width="14.140625" style="1" customWidth="1"/>
    <col min="13290" max="13290" width="14" style="1" customWidth="1"/>
    <col min="13291" max="13291" width="14.140625" style="1" customWidth="1"/>
    <col min="13292" max="13292" width="0" style="1" hidden="1" customWidth="1"/>
    <col min="13293" max="13293" width="13.85546875" style="1" customWidth="1"/>
    <col min="13294" max="13294" width="14" style="1" customWidth="1"/>
    <col min="13295" max="13295" width="12.5703125" style="1" customWidth="1"/>
    <col min="13296" max="13296" width="13.85546875" style="1" customWidth="1"/>
    <col min="13297" max="13540" width="9.140625" style="1"/>
    <col min="13541" max="13541" width="38.85546875" style="1" customWidth="1"/>
    <col min="13542" max="13542" width="13" style="1" customWidth="1"/>
    <col min="13543" max="13543" width="0" style="1" hidden="1" customWidth="1"/>
    <col min="13544" max="13544" width="13.7109375" style="1" customWidth="1"/>
    <col min="13545" max="13545" width="14.140625" style="1" customWidth="1"/>
    <col min="13546" max="13546" width="14" style="1" customWidth="1"/>
    <col min="13547" max="13547" width="14.140625" style="1" customWidth="1"/>
    <col min="13548" max="13548" width="0" style="1" hidden="1" customWidth="1"/>
    <col min="13549" max="13549" width="13.85546875" style="1" customWidth="1"/>
    <col min="13550" max="13550" width="14" style="1" customWidth="1"/>
    <col min="13551" max="13551" width="12.5703125" style="1" customWidth="1"/>
    <col min="13552" max="13552" width="13.85546875" style="1" customWidth="1"/>
    <col min="13553" max="13796" width="9.140625" style="1"/>
    <col min="13797" max="13797" width="38.85546875" style="1" customWidth="1"/>
    <col min="13798" max="13798" width="13" style="1" customWidth="1"/>
    <col min="13799" max="13799" width="0" style="1" hidden="1" customWidth="1"/>
    <col min="13800" max="13800" width="13.7109375" style="1" customWidth="1"/>
    <col min="13801" max="13801" width="14.140625" style="1" customWidth="1"/>
    <col min="13802" max="13802" width="14" style="1" customWidth="1"/>
    <col min="13803" max="13803" width="14.140625" style="1" customWidth="1"/>
    <col min="13804" max="13804" width="0" style="1" hidden="1" customWidth="1"/>
    <col min="13805" max="13805" width="13.85546875" style="1" customWidth="1"/>
    <col min="13806" max="13806" width="14" style="1" customWidth="1"/>
    <col min="13807" max="13807" width="12.5703125" style="1" customWidth="1"/>
    <col min="13808" max="13808" width="13.85546875" style="1" customWidth="1"/>
    <col min="13809" max="14052" width="9.140625" style="1"/>
    <col min="14053" max="14053" width="38.85546875" style="1" customWidth="1"/>
    <col min="14054" max="14054" width="13" style="1" customWidth="1"/>
    <col min="14055" max="14055" width="0" style="1" hidden="1" customWidth="1"/>
    <col min="14056" max="14056" width="13.7109375" style="1" customWidth="1"/>
    <col min="14057" max="14057" width="14.140625" style="1" customWidth="1"/>
    <col min="14058" max="14058" width="14" style="1" customWidth="1"/>
    <col min="14059" max="14059" width="14.140625" style="1" customWidth="1"/>
    <col min="14060" max="14060" width="0" style="1" hidden="1" customWidth="1"/>
    <col min="14061" max="14061" width="13.85546875" style="1" customWidth="1"/>
    <col min="14062" max="14062" width="14" style="1" customWidth="1"/>
    <col min="14063" max="14063" width="12.5703125" style="1" customWidth="1"/>
    <col min="14064" max="14064" width="13.85546875" style="1" customWidth="1"/>
    <col min="14065" max="14308" width="9.140625" style="1"/>
    <col min="14309" max="14309" width="38.85546875" style="1" customWidth="1"/>
    <col min="14310" max="14310" width="13" style="1" customWidth="1"/>
    <col min="14311" max="14311" width="0" style="1" hidden="1" customWidth="1"/>
    <col min="14312" max="14312" width="13.7109375" style="1" customWidth="1"/>
    <col min="14313" max="14313" width="14.140625" style="1" customWidth="1"/>
    <col min="14314" max="14314" width="14" style="1" customWidth="1"/>
    <col min="14315" max="14315" width="14.140625" style="1" customWidth="1"/>
    <col min="14316" max="14316" width="0" style="1" hidden="1" customWidth="1"/>
    <col min="14317" max="14317" width="13.85546875" style="1" customWidth="1"/>
    <col min="14318" max="14318" width="14" style="1" customWidth="1"/>
    <col min="14319" max="14319" width="12.5703125" style="1" customWidth="1"/>
    <col min="14320" max="14320" width="13.85546875" style="1" customWidth="1"/>
    <col min="14321" max="14564" width="9.140625" style="1"/>
    <col min="14565" max="14565" width="38.85546875" style="1" customWidth="1"/>
    <col min="14566" max="14566" width="13" style="1" customWidth="1"/>
    <col min="14567" max="14567" width="0" style="1" hidden="1" customWidth="1"/>
    <col min="14568" max="14568" width="13.7109375" style="1" customWidth="1"/>
    <col min="14569" max="14569" width="14.140625" style="1" customWidth="1"/>
    <col min="14570" max="14570" width="14" style="1" customWidth="1"/>
    <col min="14571" max="14571" width="14.140625" style="1" customWidth="1"/>
    <col min="14572" max="14572" width="0" style="1" hidden="1" customWidth="1"/>
    <col min="14573" max="14573" width="13.85546875" style="1" customWidth="1"/>
    <col min="14574" max="14574" width="14" style="1" customWidth="1"/>
    <col min="14575" max="14575" width="12.5703125" style="1" customWidth="1"/>
    <col min="14576" max="14576" width="13.85546875" style="1" customWidth="1"/>
    <col min="14577" max="14820" width="9.140625" style="1"/>
    <col min="14821" max="14821" width="38.85546875" style="1" customWidth="1"/>
    <col min="14822" max="14822" width="13" style="1" customWidth="1"/>
    <col min="14823" max="14823" width="0" style="1" hidden="1" customWidth="1"/>
    <col min="14824" max="14824" width="13.7109375" style="1" customWidth="1"/>
    <col min="14825" max="14825" width="14.140625" style="1" customWidth="1"/>
    <col min="14826" max="14826" width="14" style="1" customWidth="1"/>
    <col min="14827" max="14827" width="14.140625" style="1" customWidth="1"/>
    <col min="14828" max="14828" width="0" style="1" hidden="1" customWidth="1"/>
    <col min="14829" max="14829" width="13.85546875" style="1" customWidth="1"/>
    <col min="14830" max="14830" width="14" style="1" customWidth="1"/>
    <col min="14831" max="14831" width="12.5703125" style="1" customWidth="1"/>
    <col min="14832" max="14832" width="13.85546875" style="1" customWidth="1"/>
    <col min="14833" max="15076" width="9.140625" style="1"/>
    <col min="15077" max="15077" width="38.85546875" style="1" customWidth="1"/>
    <col min="15078" max="15078" width="13" style="1" customWidth="1"/>
    <col min="15079" max="15079" width="0" style="1" hidden="1" customWidth="1"/>
    <col min="15080" max="15080" width="13.7109375" style="1" customWidth="1"/>
    <col min="15081" max="15081" width="14.140625" style="1" customWidth="1"/>
    <col min="15082" max="15082" width="14" style="1" customWidth="1"/>
    <col min="15083" max="15083" width="14.140625" style="1" customWidth="1"/>
    <col min="15084" max="15084" width="0" style="1" hidden="1" customWidth="1"/>
    <col min="15085" max="15085" width="13.85546875" style="1" customWidth="1"/>
    <col min="15086" max="15086" width="14" style="1" customWidth="1"/>
    <col min="15087" max="15087" width="12.5703125" style="1" customWidth="1"/>
    <col min="15088" max="15088" width="13.85546875" style="1" customWidth="1"/>
    <col min="15089" max="15332" width="9.140625" style="1"/>
    <col min="15333" max="15333" width="38.85546875" style="1" customWidth="1"/>
    <col min="15334" max="15334" width="13" style="1" customWidth="1"/>
    <col min="15335" max="15335" width="0" style="1" hidden="1" customWidth="1"/>
    <col min="15336" max="15336" width="13.7109375" style="1" customWidth="1"/>
    <col min="15337" max="15337" width="14.140625" style="1" customWidth="1"/>
    <col min="15338" max="15338" width="14" style="1" customWidth="1"/>
    <col min="15339" max="15339" width="14.140625" style="1" customWidth="1"/>
    <col min="15340" max="15340" width="0" style="1" hidden="1" customWidth="1"/>
    <col min="15341" max="15341" width="13.85546875" style="1" customWidth="1"/>
    <col min="15342" max="15342" width="14" style="1" customWidth="1"/>
    <col min="15343" max="15343" width="12.5703125" style="1" customWidth="1"/>
    <col min="15344" max="15344" width="13.85546875" style="1" customWidth="1"/>
    <col min="15345" max="15588" width="9.140625" style="1"/>
    <col min="15589" max="15589" width="38.85546875" style="1" customWidth="1"/>
    <col min="15590" max="15590" width="13" style="1" customWidth="1"/>
    <col min="15591" max="15591" width="0" style="1" hidden="1" customWidth="1"/>
    <col min="15592" max="15592" width="13.7109375" style="1" customWidth="1"/>
    <col min="15593" max="15593" width="14.140625" style="1" customWidth="1"/>
    <col min="15594" max="15594" width="14" style="1" customWidth="1"/>
    <col min="15595" max="15595" width="14.140625" style="1" customWidth="1"/>
    <col min="15596" max="15596" width="0" style="1" hidden="1" customWidth="1"/>
    <col min="15597" max="15597" width="13.85546875" style="1" customWidth="1"/>
    <col min="15598" max="15598" width="14" style="1" customWidth="1"/>
    <col min="15599" max="15599" width="12.5703125" style="1" customWidth="1"/>
    <col min="15600" max="15600" width="13.85546875" style="1" customWidth="1"/>
    <col min="15601" max="15844" width="9.140625" style="1"/>
    <col min="15845" max="15845" width="38.85546875" style="1" customWidth="1"/>
    <col min="15846" max="15846" width="13" style="1" customWidth="1"/>
    <col min="15847" max="15847" width="0" style="1" hidden="1" customWidth="1"/>
    <col min="15848" max="15848" width="13.7109375" style="1" customWidth="1"/>
    <col min="15849" max="15849" width="14.140625" style="1" customWidth="1"/>
    <col min="15850" max="15850" width="14" style="1" customWidth="1"/>
    <col min="15851" max="15851" width="14.140625" style="1" customWidth="1"/>
    <col min="15852" max="15852" width="0" style="1" hidden="1" customWidth="1"/>
    <col min="15853" max="15853" width="13.85546875" style="1" customWidth="1"/>
    <col min="15854" max="15854" width="14" style="1" customWidth="1"/>
    <col min="15855" max="15855" width="12.5703125" style="1" customWidth="1"/>
    <col min="15856" max="15856" width="13.85546875" style="1" customWidth="1"/>
    <col min="15857" max="16100" width="9.140625" style="1"/>
    <col min="16101" max="16101" width="38.85546875" style="1" customWidth="1"/>
    <col min="16102" max="16102" width="13" style="1" customWidth="1"/>
    <col min="16103" max="16103" width="0" style="1" hidden="1" customWidth="1"/>
    <col min="16104" max="16104" width="13.7109375" style="1" customWidth="1"/>
    <col min="16105" max="16105" width="14.140625" style="1" customWidth="1"/>
    <col min="16106" max="16106" width="14" style="1" customWidth="1"/>
    <col min="16107" max="16107" width="14.140625" style="1" customWidth="1"/>
    <col min="16108" max="16108" width="0" style="1" hidden="1" customWidth="1"/>
    <col min="16109" max="16109" width="13.85546875" style="1" customWidth="1"/>
    <col min="16110" max="16110" width="14" style="1" customWidth="1"/>
    <col min="16111" max="16111" width="12.5703125" style="1" customWidth="1"/>
    <col min="16112" max="16112" width="13.85546875" style="1" customWidth="1"/>
    <col min="16113" max="16384" width="9.140625" style="1"/>
  </cols>
  <sheetData>
    <row r="1" spans="1:12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>
      <c r="A2" s="190" t="s">
        <v>327</v>
      </c>
      <c r="B2" s="3"/>
      <c r="C2" s="3"/>
      <c r="D2" s="4"/>
      <c r="E2" s="5"/>
      <c r="F2" s="6"/>
      <c r="G2" s="7"/>
      <c r="H2" s="7"/>
      <c r="I2" s="7"/>
      <c r="J2" s="7"/>
      <c r="K2" s="8"/>
      <c r="L2" s="9"/>
    </row>
    <row r="3" spans="1:12">
      <c r="A3" s="178" t="s">
        <v>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hidden="1">
      <c r="A5" s="10"/>
      <c r="B5" s="11" t="s">
        <v>2</v>
      </c>
      <c r="C5" s="11"/>
      <c r="D5" s="12">
        <f>D10-D6</f>
        <v>41820697</v>
      </c>
      <c r="E5" s="12">
        <f>E10-E6</f>
        <v>114353</v>
      </c>
      <c r="F5" s="12">
        <f>F10-F6</f>
        <v>35980853</v>
      </c>
      <c r="G5" s="12">
        <f t="shared" ref="G5:L5" si="0">G10-G6</f>
        <v>23703234</v>
      </c>
      <c r="H5" s="12">
        <f t="shared" si="0"/>
        <v>-119827212</v>
      </c>
      <c r="I5" s="12">
        <f t="shared" si="0"/>
        <v>23703234</v>
      </c>
      <c r="J5" s="12">
        <f t="shared" si="0"/>
        <v>67111839</v>
      </c>
      <c r="K5" s="12">
        <f t="shared" si="0"/>
        <v>-43408605</v>
      </c>
      <c r="L5" s="12" t="e">
        <f t="shared" si="0"/>
        <v>#VALUE!</v>
      </c>
    </row>
    <row r="6" spans="1:12" ht="13.5" thickBot="1">
      <c r="A6" s="2"/>
      <c r="B6" s="13" t="s">
        <v>3</v>
      </c>
      <c r="C6" s="13"/>
      <c r="D6" s="14"/>
      <c r="E6" s="15">
        <v>219139574</v>
      </c>
      <c r="F6" s="16">
        <v>185824223</v>
      </c>
      <c r="G6" s="17">
        <v>182056653</v>
      </c>
      <c r="H6" s="17">
        <v>120627355</v>
      </c>
      <c r="I6" s="17">
        <v>182056653</v>
      </c>
      <c r="J6" s="17">
        <v>138648048</v>
      </c>
      <c r="K6" s="18">
        <v>43408605</v>
      </c>
      <c r="L6" s="19" t="s">
        <v>4</v>
      </c>
    </row>
    <row r="7" spans="1:12" ht="12.75" customHeight="1">
      <c r="A7" s="180" t="s">
        <v>5</v>
      </c>
      <c r="B7" s="182" t="s">
        <v>6</v>
      </c>
      <c r="C7" s="184" t="s">
        <v>7</v>
      </c>
      <c r="D7" s="184" t="s">
        <v>8</v>
      </c>
      <c r="E7" s="186" t="s">
        <v>9</v>
      </c>
      <c r="F7" s="187"/>
      <c r="G7" s="188" t="s">
        <v>10</v>
      </c>
      <c r="H7" s="20"/>
      <c r="I7" s="188" t="s">
        <v>11</v>
      </c>
      <c r="J7" s="169" t="s">
        <v>12</v>
      </c>
      <c r="K7" s="171" t="s">
        <v>13</v>
      </c>
      <c r="L7" s="173" t="s">
        <v>14</v>
      </c>
    </row>
    <row r="8" spans="1:12" ht="77.25" customHeight="1">
      <c r="A8" s="181"/>
      <c r="B8" s="183"/>
      <c r="C8" s="185"/>
      <c r="D8" s="185"/>
      <c r="E8" s="21" t="s">
        <v>3</v>
      </c>
      <c r="F8" s="22" t="s">
        <v>15</v>
      </c>
      <c r="G8" s="189"/>
      <c r="H8" s="23"/>
      <c r="I8" s="189"/>
      <c r="J8" s="170"/>
      <c r="K8" s="172"/>
      <c r="L8" s="174"/>
    </row>
    <row r="9" spans="1:12">
      <c r="A9" s="24" t="s">
        <v>16</v>
      </c>
      <c r="B9" s="25" t="s">
        <v>17</v>
      </c>
      <c r="C9" s="25">
        <v>1</v>
      </c>
      <c r="D9" s="25">
        <v>2</v>
      </c>
      <c r="E9" s="26">
        <v>3</v>
      </c>
      <c r="F9" s="26">
        <v>4</v>
      </c>
      <c r="G9" s="25">
        <v>5</v>
      </c>
      <c r="H9" s="25">
        <v>6</v>
      </c>
      <c r="I9" s="25">
        <v>6</v>
      </c>
      <c r="J9" s="25">
        <v>7</v>
      </c>
      <c r="K9" s="25">
        <v>8</v>
      </c>
      <c r="L9" s="25">
        <v>9</v>
      </c>
    </row>
    <row r="10" spans="1:12" ht="45" customHeight="1">
      <c r="A10" s="27" t="s">
        <v>18</v>
      </c>
      <c r="B10" s="28" t="s">
        <v>19</v>
      </c>
      <c r="C10" s="28"/>
      <c r="D10" s="29">
        <f>D11+D27+D35+D87+D104+D134</f>
        <v>41820697</v>
      </c>
      <c r="E10" s="29">
        <f t="shared" ref="E10:L10" si="1">E11+E27+E35+E87+E104+E134</f>
        <v>219253927</v>
      </c>
      <c r="F10" s="29">
        <f t="shared" si="1"/>
        <v>221805076</v>
      </c>
      <c r="G10" s="29">
        <f t="shared" si="1"/>
        <v>205759887</v>
      </c>
      <c r="H10" s="29">
        <f t="shared" si="1"/>
        <v>800143</v>
      </c>
      <c r="I10" s="29">
        <f t="shared" si="1"/>
        <v>205759887</v>
      </c>
      <c r="J10" s="29">
        <f t="shared" si="1"/>
        <v>205759887</v>
      </c>
      <c r="K10" s="29">
        <f t="shared" si="1"/>
        <v>0</v>
      </c>
      <c r="L10" s="30">
        <f t="shared" si="1"/>
        <v>190254772</v>
      </c>
    </row>
    <row r="11" spans="1:12" ht="26.25" customHeight="1">
      <c r="A11" s="31" t="s">
        <v>20</v>
      </c>
      <c r="B11" s="32" t="s">
        <v>21</v>
      </c>
      <c r="C11" s="32"/>
      <c r="D11" s="33">
        <f>D12+D15+D21+D22</f>
        <v>1222520</v>
      </c>
      <c r="E11" s="33">
        <f t="shared" ref="E11:L11" si="2">E12+E15+E21+E22</f>
        <v>27136500</v>
      </c>
      <c r="F11" s="33">
        <f t="shared" si="2"/>
        <v>27973545</v>
      </c>
      <c r="G11" s="33">
        <f t="shared" si="2"/>
        <v>26709243</v>
      </c>
      <c r="H11" s="33">
        <f t="shared" si="2"/>
        <v>0</v>
      </c>
      <c r="I11" s="33">
        <f t="shared" si="2"/>
        <v>26709243</v>
      </c>
      <c r="J11" s="33">
        <f t="shared" si="2"/>
        <v>26709243</v>
      </c>
      <c r="K11" s="33">
        <f t="shared" si="2"/>
        <v>0</v>
      </c>
      <c r="L11" s="34">
        <f t="shared" si="2"/>
        <v>26713282</v>
      </c>
    </row>
    <row r="12" spans="1:12" ht="27.95" customHeight="1">
      <c r="A12" s="35" t="s">
        <v>22</v>
      </c>
      <c r="B12" s="36" t="s">
        <v>23</v>
      </c>
      <c r="C12" s="36"/>
      <c r="D12" s="37">
        <f>D13</f>
        <v>1205500</v>
      </c>
      <c r="E12" s="37">
        <f t="shared" ref="E12:L13" si="3">E13</f>
        <v>21797500</v>
      </c>
      <c r="F12" s="37">
        <f t="shared" si="3"/>
        <v>22267525</v>
      </c>
      <c r="G12" s="37">
        <f t="shared" si="3"/>
        <v>21205341</v>
      </c>
      <c r="H12" s="37">
        <f t="shared" si="3"/>
        <v>0</v>
      </c>
      <c r="I12" s="37">
        <f t="shared" si="3"/>
        <v>21205341</v>
      </c>
      <c r="J12" s="37">
        <f t="shared" si="3"/>
        <v>21205341</v>
      </c>
      <c r="K12" s="37">
        <f t="shared" si="3"/>
        <v>0</v>
      </c>
      <c r="L12" s="38">
        <f t="shared" si="3"/>
        <v>21403287</v>
      </c>
    </row>
    <row r="13" spans="1:12" ht="30" customHeight="1">
      <c r="A13" s="39" t="s">
        <v>24</v>
      </c>
      <c r="B13" s="40" t="s">
        <v>25</v>
      </c>
      <c r="C13" s="40"/>
      <c r="D13" s="41">
        <f>D14</f>
        <v>1205500</v>
      </c>
      <c r="E13" s="41">
        <f t="shared" si="3"/>
        <v>21797500</v>
      </c>
      <c r="F13" s="41">
        <f t="shared" si="3"/>
        <v>22267525</v>
      </c>
      <c r="G13" s="41">
        <f t="shared" si="3"/>
        <v>21205341</v>
      </c>
      <c r="H13" s="41">
        <f t="shared" si="3"/>
        <v>0</v>
      </c>
      <c r="I13" s="41">
        <f t="shared" si="3"/>
        <v>21205341</v>
      </c>
      <c r="J13" s="41">
        <f t="shared" si="3"/>
        <v>21205341</v>
      </c>
      <c r="K13" s="41">
        <f t="shared" si="3"/>
        <v>0</v>
      </c>
      <c r="L13" s="42">
        <f t="shared" si="3"/>
        <v>21403287</v>
      </c>
    </row>
    <row r="14" spans="1:12" ht="18" customHeight="1">
      <c r="A14" s="43" t="s">
        <v>26</v>
      </c>
      <c r="B14" s="44" t="s">
        <v>27</v>
      </c>
      <c r="C14" s="44"/>
      <c r="D14" s="45">
        <f>D141+D267</f>
        <v>1205500</v>
      </c>
      <c r="E14" s="45">
        <f t="shared" ref="E14:L14" si="4">E141+E267</f>
        <v>21797500</v>
      </c>
      <c r="F14" s="45">
        <f t="shared" si="4"/>
        <v>22267525</v>
      </c>
      <c r="G14" s="45">
        <f t="shared" si="4"/>
        <v>21205341</v>
      </c>
      <c r="H14" s="45">
        <f t="shared" si="4"/>
        <v>0</v>
      </c>
      <c r="I14" s="45">
        <f t="shared" si="4"/>
        <v>21205341</v>
      </c>
      <c r="J14" s="45">
        <f t="shared" si="4"/>
        <v>21205341</v>
      </c>
      <c r="K14" s="45">
        <f t="shared" si="4"/>
        <v>0</v>
      </c>
      <c r="L14" s="46">
        <f t="shared" si="4"/>
        <v>21403287</v>
      </c>
    </row>
    <row r="15" spans="1:12" ht="27.95" customHeight="1">
      <c r="A15" s="47" t="s">
        <v>28</v>
      </c>
      <c r="B15" s="36" t="s">
        <v>29</v>
      </c>
      <c r="C15" s="36"/>
      <c r="D15" s="37">
        <f>D16+D17+D18+D19+D20</f>
        <v>17020</v>
      </c>
      <c r="E15" s="37">
        <f t="shared" ref="E15:L15" si="5">E16+E17+E18+E19+E20</f>
        <v>1541000</v>
      </c>
      <c r="F15" s="37">
        <f t="shared" si="5"/>
        <v>1703020</v>
      </c>
      <c r="G15" s="37">
        <f t="shared" si="5"/>
        <v>1672423</v>
      </c>
      <c r="H15" s="37">
        <f t="shared" si="5"/>
        <v>0</v>
      </c>
      <c r="I15" s="37">
        <f t="shared" si="5"/>
        <v>1672423</v>
      </c>
      <c r="J15" s="37">
        <f t="shared" si="5"/>
        <v>1672423</v>
      </c>
      <c r="K15" s="37">
        <f t="shared" si="5"/>
        <v>0</v>
      </c>
      <c r="L15" s="38">
        <f t="shared" si="5"/>
        <v>1649858</v>
      </c>
    </row>
    <row r="16" spans="1:12" ht="24.95" customHeight="1">
      <c r="A16" s="43" t="s">
        <v>30</v>
      </c>
      <c r="B16" s="44" t="s">
        <v>31</v>
      </c>
      <c r="C16" s="44"/>
      <c r="D16" s="45">
        <f>D143+D269</f>
        <v>0</v>
      </c>
      <c r="E16" s="45">
        <f t="shared" ref="E16:L16" si="6">E143+E269</f>
        <v>10000</v>
      </c>
      <c r="F16" s="45">
        <f t="shared" si="6"/>
        <v>10000</v>
      </c>
      <c r="G16" s="45">
        <f t="shared" si="6"/>
        <v>0</v>
      </c>
      <c r="H16" s="45">
        <f t="shared" si="6"/>
        <v>0</v>
      </c>
      <c r="I16" s="45">
        <f t="shared" si="6"/>
        <v>0</v>
      </c>
      <c r="J16" s="45">
        <f t="shared" si="6"/>
        <v>0</v>
      </c>
      <c r="K16" s="45">
        <f t="shared" si="6"/>
        <v>0</v>
      </c>
      <c r="L16" s="46">
        <f t="shared" si="6"/>
        <v>0</v>
      </c>
    </row>
    <row r="17" spans="1:20" ht="27" hidden="1" customHeight="1">
      <c r="A17" s="43" t="s">
        <v>32</v>
      </c>
      <c r="B17" s="44" t="s">
        <v>33</v>
      </c>
      <c r="C17" s="44"/>
      <c r="D17" s="45">
        <f t="shared" ref="D17:L20" si="7">D144+D270</f>
        <v>0</v>
      </c>
      <c r="E17" s="45">
        <f t="shared" si="7"/>
        <v>0</v>
      </c>
      <c r="F17" s="45">
        <f t="shared" si="7"/>
        <v>0</v>
      </c>
      <c r="G17" s="45">
        <f t="shared" si="7"/>
        <v>0</v>
      </c>
      <c r="H17" s="45">
        <f t="shared" si="7"/>
        <v>0</v>
      </c>
      <c r="I17" s="45">
        <f t="shared" si="7"/>
        <v>0</v>
      </c>
      <c r="J17" s="45">
        <f t="shared" si="7"/>
        <v>0</v>
      </c>
      <c r="K17" s="45">
        <f t="shared" si="7"/>
        <v>0</v>
      </c>
      <c r="L17" s="46">
        <f t="shared" si="7"/>
        <v>0</v>
      </c>
    </row>
    <row r="18" spans="1:20" ht="38.25" hidden="1" customHeight="1">
      <c r="A18" s="43" t="s">
        <v>34</v>
      </c>
      <c r="B18" s="44" t="s">
        <v>35</v>
      </c>
      <c r="C18" s="44"/>
      <c r="D18" s="45">
        <f t="shared" si="7"/>
        <v>0</v>
      </c>
      <c r="E18" s="45">
        <f t="shared" si="7"/>
        <v>0</v>
      </c>
      <c r="F18" s="45">
        <f t="shared" si="7"/>
        <v>0</v>
      </c>
      <c r="G18" s="45">
        <f t="shared" si="7"/>
        <v>0</v>
      </c>
      <c r="H18" s="45">
        <f t="shared" si="7"/>
        <v>0</v>
      </c>
      <c r="I18" s="45">
        <f t="shared" si="7"/>
        <v>0</v>
      </c>
      <c r="J18" s="45">
        <f t="shared" si="7"/>
        <v>0</v>
      </c>
      <c r="K18" s="45">
        <f t="shared" si="7"/>
        <v>0</v>
      </c>
      <c r="L18" s="46">
        <f t="shared" si="7"/>
        <v>0</v>
      </c>
      <c r="M18" s="9"/>
      <c r="N18" s="9"/>
      <c r="O18" s="9"/>
      <c r="P18" s="9"/>
      <c r="Q18" s="9"/>
      <c r="R18" s="9"/>
      <c r="S18" s="9"/>
      <c r="T18" s="9"/>
    </row>
    <row r="19" spans="1:20" ht="18" customHeight="1">
      <c r="A19" s="43" t="s">
        <v>36</v>
      </c>
      <c r="B19" s="44" t="s">
        <v>37</v>
      </c>
      <c r="C19" s="44"/>
      <c r="D19" s="45">
        <f t="shared" si="7"/>
        <v>17020</v>
      </c>
      <c r="E19" s="45">
        <f t="shared" si="7"/>
        <v>1531000</v>
      </c>
      <c r="F19" s="45">
        <f t="shared" si="7"/>
        <v>1693020</v>
      </c>
      <c r="G19" s="45">
        <f t="shared" si="7"/>
        <v>1672423</v>
      </c>
      <c r="H19" s="45">
        <f t="shared" si="7"/>
        <v>0</v>
      </c>
      <c r="I19" s="45">
        <f t="shared" si="7"/>
        <v>1672423</v>
      </c>
      <c r="J19" s="45">
        <f t="shared" si="7"/>
        <v>1672423</v>
      </c>
      <c r="K19" s="45">
        <f t="shared" si="7"/>
        <v>0</v>
      </c>
      <c r="L19" s="46">
        <f t="shared" si="7"/>
        <v>1649858</v>
      </c>
      <c r="M19" s="9"/>
      <c r="N19" s="9"/>
      <c r="O19" s="9"/>
      <c r="P19" s="9"/>
      <c r="Q19" s="9"/>
      <c r="R19" s="9"/>
      <c r="S19" s="9"/>
      <c r="T19" s="9"/>
    </row>
    <row r="20" spans="1:20" ht="17.25" customHeight="1">
      <c r="A20" s="43" t="s">
        <v>38</v>
      </c>
      <c r="B20" s="44" t="s">
        <v>39</v>
      </c>
      <c r="C20" s="44"/>
      <c r="D20" s="45">
        <f t="shared" si="7"/>
        <v>0</v>
      </c>
      <c r="E20" s="45">
        <f t="shared" si="7"/>
        <v>0</v>
      </c>
      <c r="F20" s="45">
        <f t="shared" si="7"/>
        <v>0</v>
      </c>
      <c r="G20" s="45">
        <f t="shared" si="7"/>
        <v>0</v>
      </c>
      <c r="H20" s="45">
        <f t="shared" si="7"/>
        <v>0</v>
      </c>
      <c r="I20" s="45">
        <f t="shared" si="7"/>
        <v>0</v>
      </c>
      <c r="J20" s="45">
        <f t="shared" si="7"/>
        <v>0</v>
      </c>
      <c r="K20" s="45">
        <f t="shared" si="7"/>
        <v>0</v>
      </c>
      <c r="L20" s="46">
        <f t="shared" si="7"/>
        <v>0</v>
      </c>
      <c r="M20" s="9"/>
      <c r="N20" s="9"/>
      <c r="O20" s="9"/>
      <c r="P20" s="9"/>
      <c r="Q20" s="9"/>
      <c r="R20" s="9"/>
      <c r="S20" s="9"/>
      <c r="T20" s="9"/>
    </row>
    <row r="21" spans="1:20" ht="14.25" customHeight="1">
      <c r="A21" s="35" t="s">
        <v>40</v>
      </c>
      <c r="B21" s="36" t="s">
        <v>41</v>
      </c>
      <c r="C21" s="36"/>
      <c r="D21" s="37">
        <f>D148</f>
        <v>0</v>
      </c>
      <c r="E21" s="37">
        <f t="shared" ref="E21:L21" si="8">E148</f>
        <v>3798000</v>
      </c>
      <c r="F21" s="37">
        <f t="shared" si="8"/>
        <v>4003000</v>
      </c>
      <c r="G21" s="37">
        <f t="shared" si="8"/>
        <v>3831479</v>
      </c>
      <c r="H21" s="37">
        <f t="shared" si="8"/>
        <v>0</v>
      </c>
      <c r="I21" s="37">
        <f t="shared" si="8"/>
        <v>3831479</v>
      </c>
      <c r="J21" s="37">
        <f t="shared" si="8"/>
        <v>3831479</v>
      </c>
      <c r="K21" s="37">
        <f t="shared" si="8"/>
        <v>0</v>
      </c>
      <c r="L21" s="38">
        <f t="shared" si="8"/>
        <v>3660137</v>
      </c>
      <c r="M21" s="9"/>
      <c r="N21" s="9"/>
      <c r="O21" s="9"/>
      <c r="P21" s="9"/>
      <c r="Q21" s="9"/>
      <c r="R21" s="9"/>
      <c r="S21" s="9"/>
      <c r="T21" s="9"/>
    </row>
    <row r="22" spans="1:20" ht="27.75" customHeight="1">
      <c r="A22" s="35" t="s">
        <v>42</v>
      </c>
      <c r="B22" s="36" t="s">
        <v>43</v>
      </c>
      <c r="C22" s="36"/>
      <c r="D22" s="37">
        <f>D24+D25+D26</f>
        <v>0</v>
      </c>
      <c r="E22" s="37">
        <f t="shared" ref="E22:L22" si="9">E24+E25+E26</f>
        <v>0</v>
      </c>
      <c r="F22" s="37">
        <f t="shared" si="9"/>
        <v>0</v>
      </c>
      <c r="G22" s="37">
        <f t="shared" si="9"/>
        <v>0</v>
      </c>
      <c r="H22" s="37">
        <f t="shared" si="9"/>
        <v>0</v>
      </c>
      <c r="I22" s="37">
        <f t="shared" si="9"/>
        <v>0</v>
      </c>
      <c r="J22" s="37">
        <f t="shared" si="9"/>
        <v>0</v>
      </c>
      <c r="K22" s="37">
        <f t="shared" si="9"/>
        <v>0</v>
      </c>
      <c r="L22" s="38">
        <f t="shared" si="9"/>
        <v>0</v>
      </c>
      <c r="M22" s="9"/>
      <c r="N22" s="9"/>
      <c r="O22" s="9"/>
      <c r="P22" s="9"/>
      <c r="Q22" s="9"/>
      <c r="R22" s="9"/>
      <c r="S22" s="9"/>
      <c r="T22" s="9"/>
    </row>
    <row r="23" spans="1:20" ht="0.75" hidden="1" customHeight="1">
      <c r="A23" s="43" t="s">
        <v>44</v>
      </c>
      <c r="B23" s="44" t="s">
        <v>45</v>
      </c>
      <c r="C23" s="44"/>
      <c r="D23" s="48"/>
      <c r="E23" s="49"/>
      <c r="F23" s="50"/>
      <c r="G23" s="51"/>
      <c r="H23" s="51"/>
      <c r="I23" s="51"/>
      <c r="J23" s="51"/>
      <c r="K23" s="52">
        <f>I23-J23</f>
        <v>0</v>
      </c>
      <c r="L23" s="53"/>
      <c r="M23" s="9"/>
      <c r="N23" s="9"/>
      <c r="O23" s="9"/>
      <c r="P23" s="9"/>
      <c r="Q23" s="9"/>
      <c r="R23" s="9"/>
      <c r="S23" s="9"/>
      <c r="T23" s="9"/>
    </row>
    <row r="24" spans="1:20" ht="30.75" hidden="1" customHeight="1">
      <c r="A24" s="43" t="s">
        <v>46</v>
      </c>
      <c r="B24" s="44" t="s">
        <v>45</v>
      </c>
      <c r="C24" s="44"/>
      <c r="D24" s="45">
        <f>D150</f>
        <v>0</v>
      </c>
      <c r="E24" s="45">
        <f t="shared" ref="E24:L24" si="10">E150</f>
        <v>0</v>
      </c>
      <c r="F24" s="45">
        <f t="shared" si="10"/>
        <v>0</v>
      </c>
      <c r="G24" s="45">
        <f t="shared" si="10"/>
        <v>0</v>
      </c>
      <c r="H24" s="45">
        <f t="shared" si="10"/>
        <v>0</v>
      </c>
      <c r="I24" s="45">
        <f t="shared" si="10"/>
        <v>0</v>
      </c>
      <c r="J24" s="45">
        <f t="shared" si="10"/>
        <v>0</v>
      </c>
      <c r="K24" s="45">
        <f t="shared" si="10"/>
        <v>0</v>
      </c>
      <c r="L24" s="46">
        <f t="shared" si="10"/>
        <v>0</v>
      </c>
      <c r="M24" s="9"/>
      <c r="N24" s="9"/>
      <c r="O24" s="9"/>
      <c r="P24" s="9"/>
      <c r="Q24" s="9"/>
      <c r="R24" s="9"/>
      <c r="S24" s="9"/>
      <c r="T24" s="9"/>
    </row>
    <row r="25" spans="1:20" ht="27.75" hidden="1" customHeight="1">
      <c r="A25" s="43" t="s">
        <v>47</v>
      </c>
      <c r="B25" s="44" t="s">
        <v>48</v>
      </c>
      <c r="C25" s="44"/>
      <c r="D25" s="45">
        <f t="shared" ref="D25:L26" si="11">D151</f>
        <v>0</v>
      </c>
      <c r="E25" s="45">
        <f t="shared" si="11"/>
        <v>0</v>
      </c>
      <c r="F25" s="45">
        <f t="shared" si="11"/>
        <v>0</v>
      </c>
      <c r="G25" s="45">
        <f t="shared" si="11"/>
        <v>0</v>
      </c>
      <c r="H25" s="45">
        <f t="shared" si="11"/>
        <v>0</v>
      </c>
      <c r="I25" s="45">
        <f t="shared" si="11"/>
        <v>0</v>
      </c>
      <c r="J25" s="45">
        <f t="shared" si="11"/>
        <v>0</v>
      </c>
      <c r="K25" s="45">
        <f t="shared" si="11"/>
        <v>0</v>
      </c>
      <c r="L25" s="46">
        <f t="shared" si="11"/>
        <v>0</v>
      </c>
      <c r="M25" s="9"/>
      <c r="N25" s="9"/>
      <c r="O25" s="9"/>
      <c r="P25" s="9"/>
      <c r="Q25" s="9"/>
      <c r="R25" s="9"/>
      <c r="S25" s="9"/>
      <c r="T25" s="9"/>
    </row>
    <row r="26" spans="1:20" ht="27" hidden="1" customHeight="1">
      <c r="A26" s="43" t="s">
        <v>49</v>
      </c>
      <c r="B26" s="54" t="s">
        <v>50</v>
      </c>
      <c r="C26" s="54"/>
      <c r="D26" s="45">
        <f t="shared" si="11"/>
        <v>0</v>
      </c>
      <c r="E26" s="45">
        <f t="shared" si="11"/>
        <v>0</v>
      </c>
      <c r="F26" s="45">
        <f t="shared" si="11"/>
        <v>0</v>
      </c>
      <c r="G26" s="45">
        <f t="shared" si="11"/>
        <v>0</v>
      </c>
      <c r="H26" s="45">
        <f t="shared" si="11"/>
        <v>0</v>
      </c>
      <c r="I26" s="45">
        <f t="shared" si="11"/>
        <v>0</v>
      </c>
      <c r="J26" s="45">
        <f t="shared" si="11"/>
        <v>0</v>
      </c>
      <c r="K26" s="45">
        <f t="shared" si="11"/>
        <v>0</v>
      </c>
      <c r="L26" s="46">
        <f t="shared" si="11"/>
        <v>0</v>
      </c>
      <c r="M26" s="9"/>
      <c r="N26" s="9"/>
      <c r="O26" s="9"/>
      <c r="P26" s="9"/>
      <c r="Q26" s="9"/>
      <c r="R26" s="9"/>
      <c r="S26" s="9"/>
      <c r="T26" s="9"/>
    </row>
    <row r="27" spans="1:20" ht="27" customHeight="1">
      <c r="A27" s="31" t="s">
        <v>51</v>
      </c>
      <c r="B27" s="32" t="s">
        <v>52</v>
      </c>
      <c r="C27" s="32"/>
      <c r="D27" s="33">
        <f>D28+D30</f>
        <v>228500</v>
      </c>
      <c r="E27" s="33">
        <f t="shared" ref="E27:L27" si="12">E28+E30</f>
        <v>6613500</v>
      </c>
      <c r="F27" s="33">
        <f t="shared" si="12"/>
        <v>7757500</v>
      </c>
      <c r="G27" s="33">
        <f t="shared" si="12"/>
        <v>7730534</v>
      </c>
      <c r="H27" s="33">
        <f t="shared" si="12"/>
        <v>0</v>
      </c>
      <c r="I27" s="33">
        <f t="shared" si="12"/>
        <v>7730534</v>
      </c>
      <c r="J27" s="33">
        <f t="shared" si="12"/>
        <v>7730534</v>
      </c>
      <c r="K27" s="33">
        <f t="shared" si="12"/>
        <v>0</v>
      </c>
      <c r="L27" s="34">
        <f t="shared" si="12"/>
        <v>7637386</v>
      </c>
      <c r="M27" s="9"/>
      <c r="N27" s="9"/>
      <c r="O27" s="9"/>
      <c r="P27" s="9"/>
      <c r="Q27" s="9"/>
      <c r="R27" s="9"/>
      <c r="S27" s="9"/>
      <c r="T27" s="9"/>
    </row>
    <row r="28" spans="1:20" ht="15" customHeight="1">
      <c r="A28" s="35" t="s">
        <v>53</v>
      </c>
      <c r="B28" s="36" t="s">
        <v>54</v>
      </c>
      <c r="C28" s="36"/>
      <c r="D28" s="37">
        <f>D29</f>
        <v>0</v>
      </c>
      <c r="E28" s="37">
        <f t="shared" ref="E28:L28" si="13">E29</f>
        <v>0</v>
      </c>
      <c r="F28" s="37">
        <f t="shared" si="13"/>
        <v>0</v>
      </c>
      <c r="G28" s="37">
        <f t="shared" si="13"/>
        <v>0</v>
      </c>
      <c r="H28" s="37">
        <f t="shared" si="13"/>
        <v>0</v>
      </c>
      <c r="I28" s="37">
        <f t="shared" si="13"/>
        <v>0</v>
      </c>
      <c r="J28" s="37">
        <f t="shared" si="13"/>
        <v>0</v>
      </c>
      <c r="K28" s="37">
        <f t="shared" si="13"/>
        <v>0</v>
      </c>
      <c r="L28" s="38">
        <f t="shared" si="13"/>
        <v>0</v>
      </c>
      <c r="M28" s="9"/>
      <c r="N28" s="9"/>
      <c r="O28" s="9"/>
      <c r="P28" s="9"/>
      <c r="Q28" s="9"/>
      <c r="R28" s="9"/>
      <c r="S28" s="9"/>
      <c r="T28" s="9"/>
    </row>
    <row r="29" spans="1:20" ht="14.25" customHeight="1">
      <c r="A29" s="43" t="s">
        <v>55</v>
      </c>
      <c r="B29" s="44" t="s">
        <v>56</v>
      </c>
      <c r="C29" s="44"/>
      <c r="D29" s="45">
        <f>D155+D276</f>
        <v>0</v>
      </c>
      <c r="E29" s="45">
        <f t="shared" ref="E29:L29" si="14">E155+E276</f>
        <v>0</v>
      </c>
      <c r="F29" s="45">
        <f t="shared" si="14"/>
        <v>0</v>
      </c>
      <c r="G29" s="45">
        <f t="shared" si="14"/>
        <v>0</v>
      </c>
      <c r="H29" s="45">
        <f t="shared" si="14"/>
        <v>0</v>
      </c>
      <c r="I29" s="45">
        <f t="shared" si="14"/>
        <v>0</v>
      </c>
      <c r="J29" s="45">
        <f t="shared" si="14"/>
        <v>0</v>
      </c>
      <c r="K29" s="45">
        <f t="shared" si="14"/>
        <v>0</v>
      </c>
      <c r="L29" s="46">
        <f t="shared" si="14"/>
        <v>0</v>
      </c>
      <c r="M29" s="9"/>
      <c r="N29" s="9"/>
      <c r="O29" s="9"/>
      <c r="P29" s="9"/>
      <c r="Q29" s="9"/>
      <c r="R29" s="9"/>
      <c r="S29" s="9"/>
      <c r="T29" s="9"/>
    </row>
    <row r="30" spans="1:20" ht="28.5" customHeight="1">
      <c r="A30" s="35" t="s">
        <v>57</v>
      </c>
      <c r="B30" s="36" t="s">
        <v>58</v>
      </c>
      <c r="C30" s="36"/>
      <c r="D30" s="37">
        <f>D31+D33+D34</f>
        <v>228500</v>
      </c>
      <c r="E30" s="37">
        <f>E31+E33+E34</f>
        <v>6613500</v>
      </c>
      <c r="F30" s="37">
        <f t="shared" ref="F30:L30" si="15">F31+F33+F34</f>
        <v>7757500</v>
      </c>
      <c r="G30" s="37">
        <f t="shared" si="15"/>
        <v>7730534</v>
      </c>
      <c r="H30" s="37">
        <f t="shared" si="15"/>
        <v>0</v>
      </c>
      <c r="I30" s="37">
        <f t="shared" si="15"/>
        <v>7730534</v>
      </c>
      <c r="J30" s="37">
        <f t="shared" si="15"/>
        <v>7730534</v>
      </c>
      <c r="K30" s="37">
        <f t="shared" si="15"/>
        <v>0</v>
      </c>
      <c r="L30" s="38">
        <f t="shared" si="15"/>
        <v>7637386</v>
      </c>
      <c r="M30" s="9"/>
      <c r="N30" s="9"/>
      <c r="O30" s="9"/>
      <c r="P30" s="9"/>
      <c r="Q30" s="9"/>
      <c r="R30" s="9"/>
      <c r="S30" s="9"/>
      <c r="T30" s="9"/>
    </row>
    <row r="31" spans="1:20" ht="15" customHeight="1">
      <c r="A31" s="55" t="s">
        <v>59</v>
      </c>
      <c r="B31" s="40" t="s">
        <v>60</v>
      </c>
      <c r="C31" s="40"/>
      <c r="D31" s="41">
        <f>D32</f>
        <v>107500</v>
      </c>
      <c r="E31" s="41">
        <f>E32</f>
        <v>6447500</v>
      </c>
      <c r="F31" s="41">
        <f t="shared" ref="F31:L31" si="16">F32</f>
        <v>7575500</v>
      </c>
      <c r="G31" s="41">
        <f t="shared" si="16"/>
        <v>7555545</v>
      </c>
      <c r="H31" s="41">
        <f t="shared" si="16"/>
        <v>0</v>
      </c>
      <c r="I31" s="41">
        <f t="shared" si="16"/>
        <v>7555545</v>
      </c>
      <c r="J31" s="41">
        <f t="shared" si="16"/>
        <v>7555545</v>
      </c>
      <c r="K31" s="41">
        <f t="shared" si="16"/>
        <v>0</v>
      </c>
      <c r="L31" s="41">
        <f t="shared" si="16"/>
        <v>7545313</v>
      </c>
      <c r="M31" s="9"/>
      <c r="N31" s="9"/>
      <c r="O31" s="9"/>
      <c r="P31" s="9"/>
      <c r="Q31" s="9"/>
      <c r="R31" s="9"/>
      <c r="S31" s="9"/>
      <c r="T31" s="9"/>
    </row>
    <row r="32" spans="1:20" ht="15" customHeight="1">
      <c r="A32" s="43" t="s">
        <v>61</v>
      </c>
      <c r="B32" s="44" t="s">
        <v>62</v>
      </c>
      <c r="C32" s="44"/>
      <c r="D32" s="45">
        <f>D158+D279</f>
        <v>107500</v>
      </c>
      <c r="E32" s="45">
        <f t="shared" ref="E32:L32" si="17">E158+E279</f>
        <v>6447500</v>
      </c>
      <c r="F32" s="45">
        <f t="shared" si="17"/>
        <v>7575500</v>
      </c>
      <c r="G32" s="45">
        <f t="shared" si="17"/>
        <v>7555545</v>
      </c>
      <c r="H32" s="45">
        <f t="shared" si="17"/>
        <v>0</v>
      </c>
      <c r="I32" s="45">
        <f t="shared" si="17"/>
        <v>7555545</v>
      </c>
      <c r="J32" s="45">
        <f t="shared" si="17"/>
        <v>7555545</v>
      </c>
      <c r="K32" s="45">
        <f t="shared" si="17"/>
        <v>0</v>
      </c>
      <c r="L32" s="46">
        <f t="shared" si="17"/>
        <v>7545313</v>
      </c>
      <c r="M32" s="9"/>
      <c r="N32" s="9"/>
      <c r="O32" s="9"/>
      <c r="P32" s="9"/>
      <c r="Q32" s="9"/>
      <c r="R32" s="9"/>
      <c r="S32" s="9"/>
      <c r="T32" s="9"/>
    </row>
    <row r="33" spans="1:20" ht="24.75" customHeight="1">
      <c r="A33" s="56" t="s">
        <v>63</v>
      </c>
      <c r="B33" s="44" t="s">
        <v>64</v>
      </c>
      <c r="C33" s="44"/>
      <c r="D33" s="45">
        <f t="shared" ref="D33:L34" si="18">D159+D280</f>
        <v>121000</v>
      </c>
      <c r="E33" s="45">
        <f t="shared" si="18"/>
        <v>166000</v>
      </c>
      <c r="F33" s="45">
        <f t="shared" si="18"/>
        <v>182000</v>
      </c>
      <c r="G33" s="45">
        <f t="shared" si="18"/>
        <v>174989</v>
      </c>
      <c r="H33" s="45">
        <f t="shared" si="18"/>
        <v>0</v>
      </c>
      <c r="I33" s="45">
        <f t="shared" si="18"/>
        <v>174989</v>
      </c>
      <c r="J33" s="45">
        <f t="shared" si="18"/>
        <v>174989</v>
      </c>
      <c r="K33" s="45">
        <f t="shared" si="18"/>
        <v>0</v>
      </c>
      <c r="L33" s="46">
        <f t="shared" si="18"/>
        <v>92073</v>
      </c>
      <c r="M33" s="9"/>
      <c r="N33" s="9"/>
      <c r="O33" s="9"/>
      <c r="P33" s="9"/>
      <c r="Q33" s="9"/>
      <c r="R33" s="9"/>
      <c r="S33" s="9"/>
      <c r="T33" s="9"/>
    </row>
    <row r="34" spans="1:20" ht="26.25" customHeight="1">
      <c r="A34" s="56" t="s">
        <v>65</v>
      </c>
      <c r="B34" s="44" t="s">
        <v>66</v>
      </c>
      <c r="C34" s="44"/>
      <c r="D34" s="45">
        <f t="shared" si="18"/>
        <v>0</v>
      </c>
      <c r="E34" s="45">
        <f t="shared" si="18"/>
        <v>0</v>
      </c>
      <c r="F34" s="45">
        <f t="shared" si="18"/>
        <v>0</v>
      </c>
      <c r="G34" s="45">
        <f t="shared" si="18"/>
        <v>0</v>
      </c>
      <c r="H34" s="45">
        <f t="shared" si="18"/>
        <v>0</v>
      </c>
      <c r="I34" s="45">
        <f t="shared" si="18"/>
        <v>0</v>
      </c>
      <c r="J34" s="45">
        <f t="shared" si="18"/>
        <v>0</v>
      </c>
      <c r="K34" s="45">
        <f t="shared" si="18"/>
        <v>0</v>
      </c>
      <c r="L34" s="46">
        <f t="shared" si="18"/>
        <v>0</v>
      </c>
      <c r="M34" s="9"/>
      <c r="N34" s="9"/>
      <c r="O34" s="9"/>
      <c r="P34" s="9"/>
      <c r="Q34" s="9"/>
      <c r="R34" s="9"/>
      <c r="S34" s="9"/>
      <c r="T34" s="9"/>
    </row>
    <row r="35" spans="1:20" ht="24.75" customHeight="1">
      <c r="A35" s="31" t="s">
        <v>67</v>
      </c>
      <c r="B35" s="32" t="s">
        <v>68</v>
      </c>
      <c r="C35" s="32"/>
      <c r="D35" s="33">
        <f>D36+D51+D58+D75</f>
        <v>7442730</v>
      </c>
      <c r="E35" s="33">
        <f t="shared" ref="E35:L35" si="19">E36+E51+E58+E75</f>
        <v>76444992</v>
      </c>
      <c r="F35" s="33">
        <f t="shared" si="19"/>
        <v>83666237</v>
      </c>
      <c r="G35" s="33">
        <f t="shared" si="19"/>
        <v>80910401</v>
      </c>
      <c r="H35" s="33">
        <f t="shared" si="19"/>
        <v>11087</v>
      </c>
      <c r="I35" s="33">
        <f t="shared" si="19"/>
        <v>80910401</v>
      </c>
      <c r="J35" s="33">
        <f t="shared" si="19"/>
        <v>80910401</v>
      </c>
      <c r="K35" s="33">
        <f t="shared" si="19"/>
        <v>0</v>
      </c>
      <c r="L35" s="34">
        <f t="shared" si="19"/>
        <v>83674262</v>
      </c>
      <c r="M35" s="9"/>
      <c r="N35" s="9"/>
      <c r="O35" s="9"/>
      <c r="P35" s="9"/>
      <c r="Q35" s="9"/>
      <c r="R35" s="9"/>
      <c r="S35" s="9"/>
      <c r="T35" s="9"/>
    </row>
    <row r="36" spans="1:20" ht="35.1" customHeight="1">
      <c r="A36" s="47" t="s">
        <v>69</v>
      </c>
      <c r="B36" s="36" t="s">
        <v>70</v>
      </c>
      <c r="C36" s="36"/>
      <c r="D36" s="37">
        <f>D37+D40+D44+D45+D47+D50</f>
        <v>2693474</v>
      </c>
      <c r="E36" s="37">
        <f t="shared" ref="E36:L36" si="20">E37+E40+E44+E45+E47+E50</f>
        <v>17064428</v>
      </c>
      <c r="F36" s="37">
        <f t="shared" si="20"/>
        <v>19026275</v>
      </c>
      <c r="G36" s="37">
        <f t="shared" si="20"/>
        <v>18058214</v>
      </c>
      <c r="H36" s="37">
        <f t="shared" si="20"/>
        <v>11087</v>
      </c>
      <c r="I36" s="37">
        <f t="shared" si="20"/>
        <v>18058214</v>
      </c>
      <c r="J36" s="37">
        <f t="shared" si="20"/>
        <v>18058214</v>
      </c>
      <c r="K36" s="37">
        <f t="shared" si="20"/>
        <v>0</v>
      </c>
      <c r="L36" s="38">
        <f t="shared" si="20"/>
        <v>20267123</v>
      </c>
      <c r="M36" s="9"/>
      <c r="N36" s="9"/>
      <c r="O36" s="9"/>
      <c r="P36" s="9"/>
      <c r="Q36" s="9"/>
      <c r="R36" s="9"/>
      <c r="S36" s="9"/>
      <c r="T36" s="9"/>
    </row>
    <row r="37" spans="1:20" ht="27.75" customHeight="1">
      <c r="A37" s="39" t="s">
        <v>71</v>
      </c>
      <c r="B37" s="40" t="s">
        <v>72</v>
      </c>
      <c r="C37" s="40"/>
      <c r="D37" s="41">
        <f>D38+D39</f>
        <v>428375</v>
      </c>
      <c r="E37" s="41">
        <f t="shared" ref="E37:L37" si="21">E38+E39</f>
        <v>2853989</v>
      </c>
      <c r="F37" s="41">
        <f t="shared" si="21"/>
        <v>3477564</v>
      </c>
      <c r="G37" s="41">
        <f t="shared" si="21"/>
        <v>3210521</v>
      </c>
      <c r="H37" s="41">
        <f t="shared" si="21"/>
        <v>0</v>
      </c>
      <c r="I37" s="41">
        <f t="shared" si="21"/>
        <v>3210521</v>
      </c>
      <c r="J37" s="41">
        <f t="shared" si="21"/>
        <v>3210521</v>
      </c>
      <c r="K37" s="41">
        <f t="shared" si="21"/>
        <v>0</v>
      </c>
      <c r="L37" s="42">
        <f t="shared" si="21"/>
        <v>3079358</v>
      </c>
      <c r="M37" s="9"/>
      <c r="N37" s="9"/>
      <c r="O37" s="9"/>
      <c r="P37" s="9"/>
      <c r="Q37" s="9"/>
      <c r="R37" s="9"/>
      <c r="S37" s="9"/>
      <c r="T37" s="9"/>
    </row>
    <row r="38" spans="1:20" ht="15.75" customHeight="1">
      <c r="A38" s="43" t="s">
        <v>73</v>
      </c>
      <c r="B38" s="44" t="s">
        <v>74</v>
      </c>
      <c r="C38" s="44"/>
      <c r="D38" s="45">
        <f>D164+D285</f>
        <v>428375</v>
      </c>
      <c r="E38" s="45">
        <f t="shared" ref="E38:L39" si="22">E164+E285</f>
        <v>2006153</v>
      </c>
      <c r="F38" s="45">
        <f t="shared" si="22"/>
        <v>2477190</v>
      </c>
      <c r="G38" s="45">
        <f t="shared" si="22"/>
        <v>2237013</v>
      </c>
      <c r="H38" s="45">
        <f t="shared" si="22"/>
        <v>0</v>
      </c>
      <c r="I38" s="45">
        <f t="shared" si="22"/>
        <v>2237013</v>
      </c>
      <c r="J38" s="45">
        <f t="shared" si="22"/>
        <v>2237013</v>
      </c>
      <c r="K38" s="45">
        <f t="shared" si="22"/>
        <v>0</v>
      </c>
      <c r="L38" s="46">
        <f t="shared" si="22"/>
        <v>2120619</v>
      </c>
      <c r="M38" s="9"/>
      <c r="N38" s="9"/>
      <c r="O38" s="9"/>
      <c r="P38" s="9"/>
      <c r="Q38" s="9"/>
      <c r="R38" s="9"/>
      <c r="S38" s="9"/>
      <c r="T38" s="9"/>
    </row>
    <row r="39" spans="1:20" ht="14.25" customHeight="1">
      <c r="A39" s="43" t="s">
        <v>75</v>
      </c>
      <c r="B39" s="44" t="s">
        <v>76</v>
      </c>
      <c r="C39" s="44"/>
      <c r="D39" s="45">
        <f>D165+D286</f>
        <v>0</v>
      </c>
      <c r="E39" s="45">
        <f t="shared" si="22"/>
        <v>847836</v>
      </c>
      <c r="F39" s="45">
        <f t="shared" si="22"/>
        <v>1000374</v>
      </c>
      <c r="G39" s="45">
        <f t="shared" si="22"/>
        <v>973508</v>
      </c>
      <c r="H39" s="45">
        <f t="shared" si="22"/>
        <v>0</v>
      </c>
      <c r="I39" s="45">
        <f t="shared" si="22"/>
        <v>973508</v>
      </c>
      <c r="J39" s="45">
        <f t="shared" si="22"/>
        <v>973508</v>
      </c>
      <c r="K39" s="45">
        <f t="shared" si="22"/>
        <v>0</v>
      </c>
      <c r="L39" s="46">
        <f t="shared" si="22"/>
        <v>958739</v>
      </c>
      <c r="M39" s="9"/>
      <c r="N39" s="9"/>
      <c r="O39" s="9"/>
      <c r="P39" s="9"/>
      <c r="Q39" s="9"/>
      <c r="R39" s="9"/>
      <c r="S39" s="9"/>
      <c r="T39" s="9"/>
    </row>
    <row r="40" spans="1:20" ht="27.95" customHeight="1">
      <c r="A40" s="39" t="s">
        <v>77</v>
      </c>
      <c r="B40" s="40" t="s">
        <v>78</v>
      </c>
      <c r="C40" s="40"/>
      <c r="D40" s="41">
        <f>D41+D42+D43+D44</f>
        <v>485499</v>
      </c>
      <c r="E40" s="41">
        <f>E41+E42+E43</f>
        <v>11732918</v>
      </c>
      <c r="F40" s="41">
        <f t="shared" ref="F40:L40" si="23">F41+F42+F43</f>
        <v>13743811</v>
      </c>
      <c r="G40" s="41">
        <f t="shared" si="23"/>
        <v>13363741</v>
      </c>
      <c r="H40" s="41">
        <f t="shared" si="23"/>
        <v>0</v>
      </c>
      <c r="I40" s="41">
        <f t="shared" si="23"/>
        <v>13363741</v>
      </c>
      <c r="J40" s="41">
        <f t="shared" si="23"/>
        <v>13363741</v>
      </c>
      <c r="K40" s="41">
        <f t="shared" si="23"/>
        <v>0</v>
      </c>
      <c r="L40" s="41">
        <f t="shared" si="23"/>
        <v>13437473</v>
      </c>
      <c r="M40" s="9"/>
      <c r="N40" s="9"/>
      <c r="O40" s="9"/>
      <c r="P40" s="9"/>
      <c r="Q40" s="9"/>
      <c r="R40" s="9"/>
      <c r="S40" s="9"/>
      <c r="T40" s="9"/>
    </row>
    <row r="41" spans="1:20" ht="15" customHeight="1">
      <c r="A41" s="43" t="s">
        <v>79</v>
      </c>
      <c r="B41" s="44" t="s">
        <v>80</v>
      </c>
      <c r="C41" s="44"/>
      <c r="D41" s="45">
        <f>D167+D288</f>
        <v>120500</v>
      </c>
      <c r="E41" s="45">
        <f t="shared" ref="E41:L41" si="24">E167+E288</f>
        <v>3127072</v>
      </c>
      <c r="F41" s="45">
        <f t="shared" si="24"/>
        <v>3612575</v>
      </c>
      <c r="G41" s="45">
        <f t="shared" si="24"/>
        <v>3439211</v>
      </c>
      <c r="H41" s="45">
        <f t="shared" si="24"/>
        <v>0</v>
      </c>
      <c r="I41" s="45">
        <f t="shared" si="24"/>
        <v>3439211</v>
      </c>
      <c r="J41" s="45">
        <f t="shared" si="24"/>
        <v>3439211</v>
      </c>
      <c r="K41" s="45">
        <f t="shared" si="24"/>
        <v>0</v>
      </c>
      <c r="L41" s="46">
        <f t="shared" si="24"/>
        <v>3215739</v>
      </c>
      <c r="M41" s="9"/>
      <c r="N41" s="9"/>
      <c r="O41" s="9"/>
      <c r="P41" s="9"/>
      <c r="Q41" s="9"/>
      <c r="R41" s="9"/>
      <c r="S41" s="9"/>
      <c r="T41" s="9"/>
    </row>
    <row r="42" spans="1:20" ht="15" customHeight="1">
      <c r="A42" s="43" t="s">
        <v>81</v>
      </c>
      <c r="B42" s="44" t="s">
        <v>82</v>
      </c>
      <c r="C42" s="44"/>
      <c r="D42" s="45">
        <f t="shared" ref="D42:L44" si="25">D168+D289</f>
        <v>364999</v>
      </c>
      <c r="E42" s="45">
        <f t="shared" si="25"/>
        <v>8605846</v>
      </c>
      <c r="F42" s="45">
        <f t="shared" si="25"/>
        <v>10131236</v>
      </c>
      <c r="G42" s="45">
        <f t="shared" si="25"/>
        <v>9924530</v>
      </c>
      <c r="H42" s="45">
        <f t="shared" si="25"/>
        <v>0</v>
      </c>
      <c r="I42" s="45">
        <f t="shared" si="25"/>
        <v>9924530</v>
      </c>
      <c r="J42" s="45">
        <f t="shared" si="25"/>
        <v>9924530</v>
      </c>
      <c r="K42" s="45">
        <f t="shared" si="25"/>
        <v>0</v>
      </c>
      <c r="L42" s="46">
        <f t="shared" si="25"/>
        <v>10221734</v>
      </c>
      <c r="M42" s="9"/>
      <c r="N42" s="9"/>
      <c r="O42" s="9"/>
      <c r="P42" s="9"/>
      <c r="Q42" s="9"/>
      <c r="R42" s="9"/>
      <c r="S42" s="9"/>
      <c r="T42" s="9"/>
    </row>
    <row r="43" spans="1:20" ht="14.25" customHeight="1">
      <c r="A43" s="43" t="s">
        <v>83</v>
      </c>
      <c r="B43" s="44" t="s">
        <v>84</v>
      </c>
      <c r="C43" s="44"/>
      <c r="D43" s="45">
        <f t="shared" si="25"/>
        <v>0</v>
      </c>
      <c r="E43" s="45">
        <f t="shared" si="25"/>
        <v>0</v>
      </c>
      <c r="F43" s="45">
        <f t="shared" si="25"/>
        <v>0</v>
      </c>
      <c r="G43" s="45">
        <f t="shared" si="25"/>
        <v>0</v>
      </c>
      <c r="H43" s="45">
        <f t="shared" si="25"/>
        <v>0</v>
      </c>
      <c r="I43" s="45">
        <f t="shared" si="25"/>
        <v>0</v>
      </c>
      <c r="J43" s="45">
        <f t="shared" si="25"/>
        <v>0</v>
      </c>
      <c r="K43" s="45">
        <f t="shared" si="25"/>
        <v>0</v>
      </c>
      <c r="L43" s="46">
        <f t="shared" si="25"/>
        <v>0</v>
      </c>
      <c r="M43" s="9"/>
      <c r="N43" s="9"/>
      <c r="O43" s="9"/>
      <c r="P43" s="9"/>
      <c r="Q43" s="9"/>
      <c r="R43" s="9"/>
      <c r="S43" s="9"/>
      <c r="T43" s="9"/>
    </row>
    <row r="44" spans="1:20" ht="15" customHeight="1">
      <c r="A44" s="43" t="s">
        <v>85</v>
      </c>
      <c r="B44" s="44" t="s">
        <v>86</v>
      </c>
      <c r="C44" s="44"/>
      <c r="D44" s="45">
        <f t="shared" si="25"/>
        <v>0</v>
      </c>
      <c r="E44" s="45">
        <f t="shared" si="25"/>
        <v>0</v>
      </c>
      <c r="F44" s="45">
        <f t="shared" si="25"/>
        <v>0</v>
      </c>
      <c r="G44" s="45">
        <f t="shared" si="25"/>
        <v>0</v>
      </c>
      <c r="H44" s="45">
        <f t="shared" si="25"/>
        <v>0</v>
      </c>
      <c r="I44" s="45">
        <f t="shared" si="25"/>
        <v>0</v>
      </c>
      <c r="J44" s="45">
        <f t="shared" si="25"/>
        <v>0</v>
      </c>
      <c r="K44" s="45">
        <f t="shared" si="25"/>
        <v>0</v>
      </c>
      <c r="L44" s="46">
        <f t="shared" si="25"/>
        <v>0</v>
      </c>
      <c r="M44" s="9"/>
      <c r="N44" s="9"/>
      <c r="O44" s="9"/>
      <c r="P44" s="9"/>
      <c r="Q44" s="9"/>
      <c r="R44" s="9"/>
      <c r="S44" s="9"/>
      <c r="T44" s="9"/>
    </row>
    <row r="45" spans="1:20" ht="24.95" customHeight="1">
      <c r="A45" s="39" t="s">
        <v>87</v>
      </c>
      <c r="B45" s="40" t="s">
        <v>88</v>
      </c>
      <c r="C45" s="40"/>
      <c r="D45" s="41">
        <f>D46</f>
        <v>0</v>
      </c>
      <c r="E45" s="41">
        <f t="shared" ref="E45:L45" si="26">E46</f>
        <v>0</v>
      </c>
      <c r="F45" s="41">
        <f t="shared" si="26"/>
        <v>0</v>
      </c>
      <c r="G45" s="41">
        <f t="shared" si="26"/>
        <v>0</v>
      </c>
      <c r="H45" s="41">
        <f t="shared" si="26"/>
        <v>0</v>
      </c>
      <c r="I45" s="41">
        <f t="shared" si="26"/>
        <v>0</v>
      </c>
      <c r="J45" s="41">
        <f t="shared" si="26"/>
        <v>0</v>
      </c>
      <c r="K45" s="41">
        <f t="shared" si="26"/>
        <v>0</v>
      </c>
      <c r="L45" s="42">
        <f t="shared" si="26"/>
        <v>0</v>
      </c>
      <c r="M45" s="9"/>
      <c r="N45" s="9"/>
      <c r="O45" s="9"/>
      <c r="P45" s="9"/>
      <c r="Q45" s="9"/>
      <c r="R45" s="9"/>
      <c r="S45" s="9"/>
      <c r="T45" s="9"/>
    </row>
    <row r="46" spans="1:20" ht="13.5" customHeight="1">
      <c r="A46" s="43" t="s">
        <v>89</v>
      </c>
      <c r="B46" s="44" t="s">
        <v>90</v>
      </c>
      <c r="C46" s="44"/>
      <c r="D46" s="45">
        <f>D172+D293</f>
        <v>0</v>
      </c>
      <c r="E46" s="45">
        <f t="shared" ref="E46:L46" si="27">E172+E293</f>
        <v>0</v>
      </c>
      <c r="F46" s="45">
        <f t="shared" si="27"/>
        <v>0</v>
      </c>
      <c r="G46" s="45">
        <f t="shared" si="27"/>
        <v>0</v>
      </c>
      <c r="H46" s="45">
        <f t="shared" si="27"/>
        <v>0</v>
      </c>
      <c r="I46" s="45">
        <f t="shared" si="27"/>
        <v>0</v>
      </c>
      <c r="J46" s="45">
        <f t="shared" si="27"/>
        <v>0</v>
      </c>
      <c r="K46" s="45">
        <f t="shared" si="27"/>
        <v>0</v>
      </c>
      <c r="L46" s="46">
        <f t="shared" si="27"/>
        <v>0</v>
      </c>
      <c r="M46" s="9"/>
      <c r="N46" s="9"/>
      <c r="O46" s="9"/>
      <c r="P46" s="9"/>
      <c r="Q46" s="9"/>
      <c r="R46" s="9"/>
      <c r="S46" s="9"/>
      <c r="T46" s="9"/>
    </row>
    <row r="47" spans="1:20" ht="26.25" customHeight="1">
      <c r="A47" s="39" t="s">
        <v>91</v>
      </c>
      <c r="B47" s="40" t="s">
        <v>92</v>
      </c>
      <c r="C47" s="40"/>
      <c r="D47" s="41">
        <f>D48+D49</f>
        <v>0</v>
      </c>
      <c r="E47" s="41">
        <f t="shared" ref="E47:L47" si="28">E48+E49</f>
        <v>300</v>
      </c>
      <c r="F47" s="41">
        <f t="shared" si="28"/>
        <v>300</v>
      </c>
      <c r="G47" s="41">
        <f t="shared" si="28"/>
        <v>234</v>
      </c>
      <c r="H47" s="41">
        <f t="shared" si="28"/>
        <v>11087</v>
      </c>
      <c r="I47" s="41">
        <f t="shared" si="28"/>
        <v>234</v>
      </c>
      <c r="J47" s="41">
        <f t="shared" si="28"/>
        <v>234</v>
      </c>
      <c r="K47" s="41">
        <f t="shared" si="28"/>
        <v>0</v>
      </c>
      <c r="L47" s="41">
        <f t="shared" si="28"/>
        <v>234</v>
      </c>
      <c r="M47" s="9"/>
      <c r="N47" s="9"/>
      <c r="O47" s="9"/>
      <c r="P47" s="9"/>
      <c r="Q47" s="9"/>
      <c r="R47" s="9"/>
      <c r="S47" s="9"/>
      <c r="T47" s="9"/>
    </row>
    <row r="48" spans="1:20" ht="14.25" customHeight="1">
      <c r="A48" s="43" t="s">
        <v>93</v>
      </c>
      <c r="B48" s="44" t="s">
        <v>94</v>
      </c>
      <c r="C48" s="44"/>
      <c r="D48" s="45">
        <f>D174+D295</f>
        <v>0</v>
      </c>
      <c r="E48" s="45">
        <f t="shared" ref="E48:L48" si="29">E174+E295</f>
        <v>300</v>
      </c>
      <c r="F48" s="45">
        <f t="shared" si="29"/>
        <v>300</v>
      </c>
      <c r="G48" s="45">
        <f t="shared" si="29"/>
        <v>234</v>
      </c>
      <c r="H48" s="45">
        <f t="shared" si="29"/>
        <v>11087</v>
      </c>
      <c r="I48" s="45">
        <f t="shared" si="29"/>
        <v>234</v>
      </c>
      <c r="J48" s="45">
        <f t="shared" si="29"/>
        <v>234</v>
      </c>
      <c r="K48" s="45">
        <f t="shared" si="29"/>
        <v>0</v>
      </c>
      <c r="L48" s="46">
        <f t="shared" si="29"/>
        <v>234</v>
      </c>
      <c r="M48" s="9"/>
      <c r="N48" s="9"/>
      <c r="O48" s="9"/>
      <c r="P48" s="9"/>
      <c r="Q48" s="9"/>
      <c r="R48" s="9"/>
      <c r="S48" s="9"/>
      <c r="T48" s="9"/>
    </row>
    <row r="49" spans="1:20" ht="13.5" customHeight="1">
      <c r="A49" s="43" t="s">
        <v>95</v>
      </c>
      <c r="B49" s="44" t="s">
        <v>96</v>
      </c>
      <c r="C49" s="44"/>
      <c r="D49" s="45">
        <f t="shared" ref="D49:L50" si="30">D175+D296</f>
        <v>0</v>
      </c>
      <c r="E49" s="45">
        <f t="shared" si="30"/>
        <v>0</v>
      </c>
      <c r="F49" s="45">
        <f t="shared" si="30"/>
        <v>0</v>
      </c>
      <c r="G49" s="45">
        <f t="shared" si="30"/>
        <v>0</v>
      </c>
      <c r="H49" s="45">
        <f t="shared" si="30"/>
        <v>0</v>
      </c>
      <c r="I49" s="45">
        <f t="shared" si="30"/>
        <v>0</v>
      </c>
      <c r="J49" s="45">
        <f t="shared" si="30"/>
        <v>0</v>
      </c>
      <c r="K49" s="45">
        <f t="shared" si="30"/>
        <v>0</v>
      </c>
      <c r="L49" s="46">
        <f t="shared" si="30"/>
        <v>0</v>
      </c>
      <c r="M49" s="9"/>
      <c r="N49" s="9"/>
      <c r="O49" s="9"/>
      <c r="P49" s="9"/>
      <c r="Q49" s="9"/>
      <c r="R49" s="9"/>
      <c r="S49" s="9"/>
      <c r="T49" s="9"/>
    </row>
    <row r="50" spans="1:20" ht="15" customHeight="1">
      <c r="A50" s="43" t="s">
        <v>97</v>
      </c>
      <c r="B50" s="44" t="s">
        <v>98</v>
      </c>
      <c r="C50" s="44"/>
      <c r="D50" s="45">
        <f t="shared" si="30"/>
        <v>1779600</v>
      </c>
      <c r="E50" s="45">
        <f t="shared" si="30"/>
        <v>2477221</v>
      </c>
      <c r="F50" s="45">
        <f t="shared" si="30"/>
        <v>1804600</v>
      </c>
      <c r="G50" s="45">
        <f t="shared" si="30"/>
        <v>1483718</v>
      </c>
      <c r="H50" s="45">
        <f t="shared" si="30"/>
        <v>0</v>
      </c>
      <c r="I50" s="45">
        <f t="shared" si="30"/>
        <v>1483718</v>
      </c>
      <c r="J50" s="45">
        <f t="shared" si="30"/>
        <v>1483718</v>
      </c>
      <c r="K50" s="45">
        <f t="shared" si="30"/>
        <v>0</v>
      </c>
      <c r="L50" s="46">
        <f t="shared" si="30"/>
        <v>3750058</v>
      </c>
      <c r="M50" s="9"/>
      <c r="N50" s="9"/>
      <c r="O50" s="9"/>
      <c r="P50" s="9"/>
      <c r="Q50" s="9"/>
      <c r="R50" s="9"/>
      <c r="S50" s="9"/>
      <c r="T50" s="9"/>
    </row>
    <row r="51" spans="1:20" ht="29.1" customHeight="1">
      <c r="A51" s="35" t="s">
        <v>99</v>
      </c>
      <c r="B51" s="36" t="s">
        <v>100</v>
      </c>
      <c r="C51" s="36"/>
      <c r="D51" s="37">
        <f>D52+D55+D56</f>
        <v>0</v>
      </c>
      <c r="E51" s="37">
        <f t="shared" ref="E51:L51" si="31">E52+E55+E56</f>
        <v>3905000</v>
      </c>
      <c r="F51" s="37">
        <f t="shared" si="31"/>
        <v>3565000</v>
      </c>
      <c r="G51" s="37">
        <f t="shared" si="31"/>
        <v>3522491</v>
      </c>
      <c r="H51" s="37">
        <f t="shared" si="31"/>
        <v>0</v>
      </c>
      <c r="I51" s="37">
        <f t="shared" si="31"/>
        <v>3522491</v>
      </c>
      <c r="J51" s="37">
        <f t="shared" si="31"/>
        <v>3522491</v>
      </c>
      <c r="K51" s="37">
        <f t="shared" si="31"/>
        <v>0</v>
      </c>
      <c r="L51" s="38">
        <f t="shared" si="31"/>
        <v>3685829</v>
      </c>
      <c r="M51" s="9"/>
      <c r="N51" s="9"/>
      <c r="O51" s="9"/>
      <c r="P51" s="9"/>
      <c r="Q51" s="9"/>
      <c r="R51" s="9"/>
      <c r="S51" s="9"/>
      <c r="T51" s="9"/>
    </row>
    <row r="52" spans="1:20" ht="27" hidden="1" customHeight="1">
      <c r="A52" s="39" t="s">
        <v>101</v>
      </c>
      <c r="B52" s="40" t="s">
        <v>102</v>
      </c>
      <c r="C52" s="40"/>
      <c r="D52" s="41">
        <f>D53+D54</f>
        <v>0</v>
      </c>
      <c r="E52" s="41">
        <f t="shared" ref="E52:L52" si="32">E53+E54</f>
        <v>0</v>
      </c>
      <c r="F52" s="41">
        <f t="shared" si="32"/>
        <v>0</v>
      </c>
      <c r="G52" s="41">
        <f t="shared" si="32"/>
        <v>0</v>
      </c>
      <c r="H52" s="41">
        <f t="shared" si="32"/>
        <v>0</v>
      </c>
      <c r="I52" s="41">
        <f t="shared" si="32"/>
        <v>0</v>
      </c>
      <c r="J52" s="41">
        <f t="shared" si="32"/>
        <v>0</v>
      </c>
      <c r="K52" s="41">
        <f t="shared" si="32"/>
        <v>0</v>
      </c>
      <c r="L52" s="42">
        <f t="shared" si="32"/>
        <v>0</v>
      </c>
      <c r="M52" s="9"/>
      <c r="N52" s="9"/>
      <c r="O52" s="9"/>
      <c r="P52" s="9"/>
      <c r="Q52" s="9"/>
      <c r="R52" s="9"/>
      <c r="S52" s="9"/>
      <c r="T52" s="9"/>
    </row>
    <row r="53" spans="1:20" ht="12" hidden="1" customHeight="1">
      <c r="A53" s="43" t="s">
        <v>103</v>
      </c>
      <c r="B53" s="44" t="s">
        <v>104</v>
      </c>
      <c r="C53" s="44"/>
      <c r="D53" s="45">
        <f>D179+D300</f>
        <v>0</v>
      </c>
      <c r="E53" s="45">
        <f t="shared" ref="E53:L53" si="33">E179+E300</f>
        <v>0</v>
      </c>
      <c r="F53" s="45">
        <f t="shared" si="33"/>
        <v>0</v>
      </c>
      <c r="G53" s="45">
        <f t="shared" si="33"/>
        <v>0</v>
      </c>
      <c r="H53" s="45">
        <f t="shared" si="33"/>
        <v>0</v>
      </c>
      <c r="I53" s="45">
        <f t="shared" si="33"/>
        <v>0</v>
      </c>
      <c r="J53" s="45">
        <f t="shared" si="33"/>
        <v>0</v>
      </c>
      <c r="K53" s="45">
        <f t="shared" si="33"/>
        <v>0</v>
      </c>
      <c r="L53" s="46">
        <f t="shared" si="33"/>
        <v>0</v>
      </c>
      <c r="M53" s="9"/>
      <c r="N53" s="9"/>
      <c r="O53" s="9"/>
      <c r="P53" s="9"/>
      <c r="Q53" s="9"/>
      <c r="R53" s="9"/>
      <c r="S53" s="9"/>
      <c r="T53" s="9"/>
    </row>
    <row r="54" spans="1:20" ht="15.75" hidden="1" customHeight="1">
      <c r="A54" s="43" t="s">
        <v>105</v>
      </c>
      <c r="B54" s="54" t="s">
        <v>106</v>
      </c>
      <c r="C54" s="54"/>
      <c r="D54" s="45">
        <f t="shared" ref="D54:L55" si="34">D180+D301</f>
        <v>0</v>
      </c>
      <c r="E54" s="45">
        <f t="shared" si="34"/>
        <v>0</v>
      </c>
      <c r="F54" s="45">
        <f t="shared" si="34"/>
        <v>0</v>
      </c>
      <c r="G54" s="45">
        <f t="shared" si="34"/>
        <v>0</v>
      </c>
      <c r="H54" s="45">
        <f t="shared" si="34"/>
        <v>0</v>
      </c>
      <c r="I54" s="45">
        <f t="shared" si="34"/>
        <v>0</v>
      </c>
      <c r="J54" s="45">
        <f t="shared" si="34"/>
        <v>0</v>
      </c>
      <c r="K54" s="45">
        <f t="shared" si="34"/>
        <v>0</v>
      </c>
      <c r="L54" s="46">
        <f t="shared" si="34"/>
        <v>0</v>
      </c>
      <c r="M54" s="9"/>
      <c r="N54" s="9"/>
      <c r="O54" s="9"/>
      <c r="P54" s="9"/>
      <c r="Q54" s="9"/>
      <c r="R54" s="9"/>
      <c r="S54" s="9"/>
      <c r="T54" s="9"/>
    </row>
    <row r="55" spans="1:20" ht="15.75" hidden="1" customHeight="1">
      <c r="A55" s="43" t="s">
        <v>107</v>
      </c>
      <c r="B55" s="54" t="s">
        <v>108</v>
      </c>
      <c r="C55" s="54"/>
      <c r="D55" s="45">
        <f t="shared" si="34"/>
        <v>0</v>
      </c>
      <c r="E55" s="45">
        <f t="shared" si="34"/>
        <v>0</v>
      </c>
      <c r="F55" s="45">
        <f t="shared" si="34"/>
        <v>0</v>
      </c>
      <c r="G55" s="45">
        <f t="shared" si="34"/>
        <v>0</v>
      </c>
      <c r="H55" s="45">
        <f t="shared" si="34"/>
        <v>0</v>
      </c>
      <c r="I55" s="45">
        <f t="shared" si="34"/>
        <v>0</v>
      </c>
      <c r="J55" s="45">
        <f t="shared" si="34"/>
        <v>0</v>
      </c>
      <c r="K55" s="45">
        <f t="shared" si="34"/>
        <v>0</v>
      </c>
      <c r="L55" s="46">
        <f t="shared" si="34"/>
        <v>0</v>
      </c>
      <c r="M55" s="9"/>
      <c r="N55" s="9"/>
      <c r="O55" s="9"/>
      <c r="P55" s="9"/>
      <c r="Q55" s="9"/>
      <c r="R55" s="9"/>
      <c r="S55" s="9"/>
      <c r="T55" s="9"/>
    </row>
    <row r="56" spans="1:20" ht="27.95" customHeight="1">
      <c r="A56" s="39" t="s">
        <v>109</v>
      </c>
      <c r="B56" s="40" t="s">
        <v>110</v>
      </c>
      <c r="C56" s="40"/>
      <c r="D56" s="41">
        <f>D57</f>
        <v>0</v>
      </c>
      <c r="E56" s="41">
        <f t="shared" ref="E56:L56" si="35">E57</f>
        <v>3905000</v>
      </c>
      <c r="F56" s="41">
        <f t="shared" si="35"/>
        <v>3565000</v>
      </c>
      <c r="G56" s="41">
        <f t="shared" si="35"/>
        <v>3522491</v>
      </c>
      <c r="H56" s="41">
        <f t="shared" si="35"/>
        <v>0</v>
      </c>
      <c r="I56" s="41">
        <f t="shared" si="35"/>
        <v>3522491</v>
      </c>
      <c r="J56" s="41">
        <f t="shared" si="35"/>
        <v>3522491</v>
      </c>
      <c r="K56" s="41">
        <f t="shared" si="35"/>
        <v>0</v>
      </c>
      <c r="L56" s="42">
        <f t="shared" si="35"/>
        <v>3685829</v>
      </c>
      <c r="M56" s="9"/>
      <c r="N56" s="9"/>
      <c r="O56" s="9"/>
      <c r="P56" s="9"/>
      <c r="Q56" s="9"/>
      <c r="R56" s="9"/>
      <c r="S56" s="9"/>
      <c r="T56" s="9"/>
    </row>
    <row r="57" spans="1:20" ht="15.75" customHeight="1">
      <c r="A57" s="43" t="s">
        <v>111</v>
      </c>
      <c r="B57" s="44" t="s">
        <v>112</v>
      </c>
      <c r="C57" s="44"/>
      <c r="D57" s="45"/>
      <c r="E57" s="45">
        <f t="shared" ref="E57:L57" si="36">E183+E304</f>
        <v>3905000</v>
      </c>
      <c r="F57" s="45">
        <f t="shared" si="36"/>
        <v>3565000</v>
      </c>
      <c r="G57" s="45">
        <f t="shared" si="36"/>
        <v>3522491</v>
      </c>
      <c r="H57" s="45">
        <f t="shared" si="36"/>
        <v>0</v>
      </c>
      <c r="I57" s="45">
        <f t="shared" si="36"/>
        <v>3522491</v>
      </c>
      <c r="J57" s="45">
        <f t="shared" si="36"/>
        <v>3522491</v>
      </c>
      <c r="K57" s="45">
        <f t="shared" si="36"/>
        <v>0</v>
      </c>
      <c r="L57" s="45">
        <f t="shared" si="36"/>
        <v>3685829</v>
      </c>
      <c r="M57" s="9"/>
      <c r="N57" s="9"/>
      <c r="O57" s="9"/>
      <c r="P57" s="9"/>
      <c r="Q57" s="9"/>
      <c r="R57" s="9"/>
      <c r="S57" s="9"/>
      <c r="T57" s="9"/>
    </row>
    <row r="58" spans="1:20" ht="38.25">
      <c r="A58" s="35" t="s">
        <v>113</v>
      </c>
      <c r="B58" s="36" t="s">
        <v>114</v>
      </c>
      <c r="C58" s="36"/>
      <c r="D58" s="37">
        <f>D59+D69+D73+D74</f>
        <v>3367611</v>
      </c>
      <c r="E58" s="37">
        <f>E59+E69+E73+E74</f>
        <v>19782820</v>
      </c>
      <c r="F58" s="37">
        <f t="shared" ref="F58:L58" si="37">F59+F69+F73+F74</f>
        <v>24993917</v>
      </c>
      <c r="G58" s="37">
        <f t="shared" si="37"/>
        <v>23941411</v>
      </c>
      <c r="H58" s="37">
        <f t="shared" si="37"/>
        <v>0</v>
      </c>
      <c r="I58" s="37">
        <f t="shared" si="37"/>
        <v>23941411</v>
      </c>
      <c r="J58" s="37">
        <f t="shared" si="37"/>
        <v>23941411</v>
      </c>
      <c r="K58" s="37">
        <f t="shared" si="37"/>
        <v>0</v>
      </c>
      <c r="L58" s="37">
        <f t="shared" si="37"/>
        <v>21150062</v>
      </c>
      <c r="M58" s="9"/>
      <c r="N58" s="9"/>
      <c r="O58" s="9"/>
      <c r="P58" s="9"/>
      <c r="Q58" s="9"/>
      <c r="R58" s="9"/>
      <c r="S58" s="9"/>
      <c r="T58" s="9"/>
    </row>
    <row r="59" spans="1:20" ht="29.25" customHeight="1">
      <c r="A59" s="55" t="s">
        <v>115</v>
      </c>
      <c r="B59" s="40" t="s">
        <v>116</v>
      </c>
      <c r="C59" s="40"/>
      <c r="D59" s="41">
        <f>D60+D61+D62+D63+D64+D65+D66+D67+D68</f>
        <v>0</v>
      </c>
      <c r="E59" s="41">
        <f>E60+E61+E62+E63+E64+E65+E66+E67+E68</f>
        <v>10298500</v>
      </c>
      <c r="F59" s="41">
        <f t="shared" ref="F59:L59" si="38">F60+F61+F62+F63+F64+F65+F66+F67+F68</f>
        <v>12674306</v>
      </c>
      <c r="G59" s="41">
        <f t="shared" si="38"/>
        <v>12635016</v>
      </c>
      <c r="H59" s="41">
        <f t="shared" si="38"/>
        <v>0</v>
      </c>
      <c r="I59" s="41">
        <f t="shared" si="38"/>
        <v>12635016</v>
      </c>
      <c r="J59" s="41">
        <f t="shared" si="38"/>
        <v>12635016</v>
      </c>
      <c r="K59" s="41">
        <f t="shared" si="38"/>
        <v>0</v>
      </c>
      <c r="L59" s="42">
        <f t="shared" si="38"/>
        <v>12681288</v>
      </c>
      <c r="M59" s="9"/>
      <c r="N59" s="9"/>
      <c r="O59" s="9"/>
      <c r="P59" s="9"/>
      <c r="Q59" s="9"/>
      <c r="R59" s="9"/>
      <c r="S59" s="9"/>
      <c r="T59" s="9"/>
    </row>
    <row r="60" spans="1:20" ht="13.5" customHeight="1">
      <c r="A60" s="43" t="s">
        <v>117</v>
      </c>
      <c r="B60" s="44" t="s">
        <v>118</v>
      </c>
      <c r="C60" s="44"/>
      <c r="D60" s="45">
        <f t="shared" ref="D60:L68" si="39">D186+D307</f>
        <v>0</v>
      </c>
      <c r="E60" s="45">
        <f t="shared" si="39"/>
        <v>0</v>
      </c>
      <c r="F60" s="45">
        <f t="shared" si="39"/>
        <v>0</v>
      </c>
      <c r="G60" s="45">
        <f t="shared" si="39"/>
        <v>0</v>
      </c>
      <c r="H60" s="45">
        <f t="shared" si="39"/>
        <v>0</v>
      </c>
      <c r="I60" s="45">
        <f t="shared" si="39"/>
        <v>0</v>
      </c>
      <c r="J60" s="45">
        <f t="shared" si="39"/>
        <v>0</v>
      </c>
      <c r="K60" s="45">
        <f t="shared" si="39"/>
        <v>0</v>
      </c>
      <c r="L60" s="46">
        <f t="shared" si="39"/>
        <v>0</v>
      </c>
      <c r="M60" s="9"/>
      <c r="N60" s="9"/>
      <c r="O60" s="9"/>
      <c r="P60" s="9"/>
      <c r="Q60" s="9"/>
      <c r="R60" s="9"/>
      <c r="S60" s="9"/>
      <c r="T60" s="9"/>
    </row>
    <row r="61" spans="1:20" ht="13.5" customHeight="1">
      <c r="A61" s="43" t="s">
        <v>119</v>
      </c>
      <c r="B61" s="44" t="s">
        <v>120</v>
      </c>
      <c r="C61" s="44"/>
      <c r="D61" s="45">
        <f t="shared" si="39"/>
        <v>0</v>
      </c>
      <c r="E61" s="45">
        <f t="shared" si="39"/>
        <v>0</v>
      </c>
      <c r="F61" s="45">
        <f t="shared" si="39"/>
        <v>0</v>
      </c>
      <c r="G61" s="45">
        <f t="shared" si="39"/>
        <v>0</v>
      </c>
      <c r="H61" s="45">
        <f t="shared" si="39"/>
        <v>0</v>
      </c>
      <c r="I61" s="45">
        <f t="shared" si="39"/>
        <v>0</v>
      </c>
      <c r="J61" s="45">
        <f t="shared" si="39"/>
        <v>0</v>
      </c>
      <c r="K61" s="45">
        <f t="shared" si="39"/>
        <v>0</v>
      </c>
      <c r="L61" s="46">
        <f t="shared" si="39"/>
        <v>0</v>
      </c>
      <c r="M61" s="9"/>
      <c r="N61" s="9"/>
      <c r="O61" s="9"/>
      <c r="P61" s="9"/>
      <c r="Q61" s="9"/>
      <c r="R61" s="9"/>
      <c r="S61" s="9"/>
      <c r="T61" s="9"/>
    </row>
    <row r="62" spans="1:20" ht="15" customHeight="1">
      <c r="A62" s="43" t="s">
        <v>121</v>
      </c>
      <c r="B62" s="44" t="s">
        <v>122</v>
      </c>
      <c r="C62" s="44"/>
      <c r="D62" s="45">
        <f t="shared" si="39"/>
        <v>0</v>
      </c>
      <c r="E62" s="57">
        <f t="shared" si="39"/>
        <v>8015000</v>
      </c>
      <c r="F62" s="45">
        <f t="shared" si="39"/>
        <v>9720806</v>
      </c>
      <c r="G62" s="45">
        <f>G188+G309</f>
        <v>9710386</v>
      </c>
      <c r="H62" s="45">
        <f t="shared" si="39"/>
        <v>0</v>
      </c>
      <c r="I62" s="45">
        <f t="shared" si="39"/>
        <v>9710386</v>
      </c>
      <c r="J62" s="45">
        <f t="shared" si="39"/>
        <v>9710386</v>
      </c>
      <c r="K62" s="45">
        <f t="shared" si="39"/>
        <v>0</v>
      </c>
      <c r="L62" s="46">
        <f t="shared" si="39"/>
        <v>9609243</v>
      </c>
      <c r="M62" s="9"/>
      <c r="N62" s="9"/>
      <c r="O62" s="9"/>
      <c r="P62" s="9"/>
      <c r="Q62" s="9"/>
      <c r="R62" s="9"/>
      <c r="S62" s="9"/>
      <c r="T62" s="9"/>
    </row>
    <row r="63" spans="1:20" ht="13.5" customHeight="1">
      <c r="A63" s="43" t="s">
        <v>123</v>
      </c>
      <c r="B63" s="44" t="s">
        <v>124</v>
      </c>
      <c r="C63" s="44"/>
      <c r="D63" s="45">
        <f t="shared" si="39"/>
        <v>0</v>
      </c>
      <c r="E63" s="45">
        <f t="shared" si="39"/>
        <v>0</v>
      </c>
      <c r="F63" s="45">
        <f t="shared" si="39"/>
        <v>0</v>
      </c>
      <c r="G63" s="45">
        <f t="shared" si="39"/>
        <v>0</v>
      </c>
      <c r="H63" s="45">
        <f t="shared" si="39"/>
        <v>0</v>
      </c>
      <c r="I63" s="45">
        <f>I189+I310</f>
        <v>0</v>
      </c>
      <c r="J63" s="45">
        <f t="shared" si="39"/>
        <v>0</v>
      </c>
      <c r="K63" s="45">
        <f t="shared" si="39"/>
        <v>0</v>
      </c>
      <c r="L63" s="46">
        <f t="shared" si="39"/>
        <v>0</v>
      </c>
      <c r="M63" s="9"/>
      <c r="N63" s="9"/>
      <c r="O63" s="9"/>
      <c r="P63" s="9"/>
      <c r="Q63" s="9"/>
      <c r="R63" s="9"/>
      <c r="S63" s="9"/>
      <c r="T63" s="9"/>
    </row>
    <row r="64" spans="1:20" ht="14.25" customHeight="1">
      <c r="A64" s="43" t="s">
        <v>125</v>
      </c>
      <c r="B64" s="44" t="s">
        <v>126</v>
      </c>
      <c r="C64" s="44"/>
      <c r="D64" s="45">
        <f t="shared" si="39"/>
        <v>0</v>
      </c>
      <c r="E64" s="45">
        <f t="shared" si="39"/>
        <v>2000000</v>
      </c>
      <c r="F64" s="45">
        <f t="shared" si="39"/>
        <v>2820000</v>
      </c>
      <c r="G64" s="45">
        <f t="shared" si="39"/>
        <v>2810282</v>
      </c>
      <c r="H64" s="45">
        <f t="shared" si="39"/>
        <v>0</v>
      </c>
      <c r="I64" s="45">
        <f t="shared" si="39"/>
        <v>2810282</v>
      </c>
      <c r="J64" s="45">
        <f t="shared" si="39"/>
        <v>2810282</v>
      </c>
      <c r="K64" s="45">
        <f t="shared" si="39"/>
        <v>0</v>
      </c>
      <c r="L64" s="46">
        <f t="shared" si="39"/>
        <v>2957697</v>
      </c>
      <c r="M64" s="9"/>
      <c r="N64" s="9"/>
      <c r="O64" s="9"/>
      <c r="P64" s="9"/>
      <c r="Q64" s="9"/>
      <c r="R64" s="9"/>
      <c r="S64" s="9"/>
      <c r="T64" s="9"/>
    </row>
    <row r="65" spans="1:20" ht="17.25" customHeight="1">
      <c r="A65" s="43" t="s">
        <v>127</v>
      </c>
      <c r="B65" s="44" t="s">
        <v>128</v>
      </c>
      <c r="C65" s="44"/>
      <c r="D65" s="45">
        <f t="shared" si="39"/>
        <v>0</v>
      </c>
      <c r="E65" s="45">
        <f t="shared" si="39"/>
        <v>0</v>
      </c>
      <c r="F65" s="45">
        <f t="shared" si="39"/>
        <v>0</v>
      </c>
      <c r="G65" s="45">
        <f t="shared" si="39"/>
        <v>0</v>
      </c>
      <c r="H65" s="45">
        <f t="shared" si="39"/>
        <v>0</v>
      </c>
      <c r="I65" s="45">
        <f t="shared" si="39"/>
        <v>0</v>
      </c>
      <c r="J65" s="45">
        <f t="shared" si="39"/>
        <v>0</v>
      </c>
      <c r="K65" s="45">
        <f t="shared" si="39"/>
        <v>0</v>
      </c>
      <c r="L65" s="46">
        <f t="shared" si="39"/>
        <v>0</v>
      </c>
      <c r="M65" s="9"/>
      <c r="N65" s="9"/>
      <c r="O65" s="9"/>
      <c r="P65" s="9"/>
      <c r="Q65" s="9"/>
      <c r="R65" s="9"/>
      <c r="S65" s="9"/>
      <c r="T65" s="9"/>
    </row>
    <row r="66" spans="1:20" ht="24.75" customHeight="1">
      <c r="A66" s="43" t="s">
        <v>129</v>
      </c>
      <c r="B66" s="44" t="s">
        <v>130</v>
      </c>
      <c r="C66" s="44"/>
      <c r="D66" s="45">
        <f t="shared" si="39"/>
        <v>0</v>
      </c>
      <c r="E66" s="45">
        <f t="shared" si="39"/>
        <v>0</v>
      </c>
      <c r="F66" s="45">
        <f t="shared" si="39"/>
        <v>0</v>
      </c>
      <c r="G66" s="45">
        <f t="shared" si="39"/>
        <v>0</v>
      </c>
      <c r="H66" s="45">
        <f t="shared" si="39"/>
        <v>0</v>
      </c>
      <c r="I66" s="45">
        <f t="shared" si="39"/>
        <v>0</v>
      </c>
      <c r="J66" s="45">
        <f t="shared" si="39"/>
        <v>0</v>
      </c>
      <c r="K66" s="45">
        <f t="shared" si="39"/>
        <v>0</v>
      </c>
      <c r="L66" s="46">
        <f t="shared" si="39"/>
        <v>0</v>
      </c>
      <c r="M66" s="9"/>
      <c r="N66" s="9"/>
      <c r="O66" s="9"/>
      <c r="P66" s="9"/>
      <c r="Q66" s="9"/>
      <c r="R66" s="9"/>
      <c r="S66" s="9"/>
      <c r="T66" s="9"/>
    </row>
    <row r="67" spans="1:20" ht="15" customHeight="1">
      <c r="A67" s="43" t="s">
        <v>131</v>
      </c>
      <c r="B67" s="44" t="s">
        <v>132</v>
      </c>
      <c r="C67" s="44"/>
      <c r="D67" s="45">
        <f t="shared" si="39"/>
        <v>0</v>
      </c>
      <c r="E67" s="45">
        <f t="shared" si="39"/>
        <v>0</v>
      </c>
      <c r="F67" s="45">
        <f t="shared" si="39"/>
        <v>0</v>
      </c>
      <c r="G67" s="45">
        <f t="shared" si="39"/>
        <v>0</v>
      </c>
      <c r="H67" s="45">
        <f t="shared" si="39"/>
        <v>0</v>
      </c>
      <c r="I67" s="45">
        <f t="shared" si="39"/>
        <v>0</v>
      </c>
      <c r="J67" s="45">
        <f t="shared" si="39"/>
        <v>0</v>
      </c>
      <c r="K67" s="45">
        <f t="shared" si="39"/>
        <v>0</v>
      </c>
      <c r="L67" s="46">
        <f t="shared" si="39"/>
        <v>0</v>
      </c>
      <c r="M67" s="9"/>
      <c r="N67" s="9"/>
      <c r="O67" s="9"/>
      <c r="P67" s="9"/>
      <c r="Q67" s="9"/>
      <c r="R67" s="9"/>
      <c r="S67" s="9"/>
      <c r="T67" s="9"/>
    </row>
    <row r="68" spans="1:20" ht="20.100000000000001" customHeight="1">
      <c r="A68" s="43" t="s">
        <v>133</v>
      </c>
      <c r="B68" s="44" t="s">
        <v>134</v>
      </c>
      <c r="C68" s="44"/>
      <c r="D68" s="45">
        <f t="shared" si="39"/>
        <v>0</v>
      </c>
      <c r="E68" s="57">
        <f t="shared" si="39"/>
        <v>283500</v>
      </c>
      <c r="F68" s="45">
        <f t="shared" si="39"/>
        <v>133500</v>
      </c>
      <c r="G68" s="45">
        <f t="shared" si="39"/>
        <v>114348</v>
      </c>
      <c r="H68" s="45">
        <f t="shared" si="39"/>
        <v>0</v>
      </c>
      <c r="I68" s="45">
        <f t="shared" si="39"/>
        <v>114348</v>
      </c>
      <c r="J68" s="45">
        <f t="shared" si="39"/>
        <v>114348</v>
      </c>
      <c r="K68" s="45">
        <f t="shared" si="39"/>
        <v>0</v>
      </c>
      <c r="L68" s="46">
        <f t="shared" si="39"/>
        <v>114348</v>
      </c>
      <c r="M68" s="9"/>
      <c r="N68" s="9"/>
      <c r="O68" s="9"/>
      <c r="P68" s="9"/>
      <c r="Q68" s="9"/>
      <c r="R68" s="9"/>
      <c r="S68" s="9"/>
      <c r="T68" s="9"/>
    </row>
    <row r="69" spans="1:20" ht="25.5" customHeight="1">
      <c r="A69" s="39" t="s">
        <v>135</v>
      </c>
      <c r="B69" s="40" t="s">
        <v>136</v>
      </c>
      <c r="C69" s="40"/>
      <c r="D69" s="41">
        <f>D70+D71+D72</f>
        <v>0</v>
      </c>
      <c r="E69" s="41">
        <f>E70+E71+E72</f>
        <v>6780000</v>
      </c>
      <c r="F69" s="41">
        <f t="shared" ref="F69:L69" si="40">F70+F71+F72</f>
        <v>8952000</v>
      </c>
      <c r="G69" s="41">
        <f t="shared" si="40"/>
        <v>8738757</v>
      </c>
      <c r="H69" s="41">
        <f t="shared" si="40"/>
        <v>0</v>
      </c>
      <c r="I69" s="41">
        <f t="shared" si="40"/>
        <v>8738757</v>
      </c>
      <c r="J69" s="41">
        <f t="shared" si="40"/>
        <v>8738757</v>
      </c>
      <c r="K69" s="41">
        <f t="shared" si="40"/>
        <v>0</v>
      </c>
      <c r="L69" s="41">
        <f t="shared" si="40"/>
        <v>8468774</v>
      </c>
      <c r="M69" s="9"/>
      <c r="N69" s="9"/>
      <c r="O69" s="9"/>
      <c r="P69" s="9"/>
      <c r="Q69" s="9"/>
      <c r="R69" s="9"/>
      <c r="S69" s="9"/>
      <c r="T69" s="9"/>
    </row>
    <row r="70" spans="1:20" ht="15" customHeight="1">
      <c r="A70" s="43" t="s">
        <v>137</v>
      </c>
      <c r="B70" s="44" t="s">
        <v>138</v>
      </c>
      <c r="C70" s="44"/>
      <c r="D70" s="45">
        <f>D196+D317</f>
        <v>0</v>
      </c>
      <c r="E70" s="57">
        <f t="shared" ref="D70:L74" si="41">E196+E317</f>
        <v>3580000</v>
      </c>
      <c r="F70" s="45">
        <f t="shared" si="41"/>
        <v>3926000</v>
      </c>
      <c r="G70" s="45">
        <f>G196+G317</f>
        <v>3925657</v>
      </c>
      <c r="H70" s="45">
        <f t="shared" si="41"/>
        <v>0</v>
      </c>
      <c r="I70" s="45">
        <f t="shared" si="41"/>
        <v>3925657</v>
      </c>
      <c r="J70" s="45">
        <f t="shared" si="41"/>
        <v>3925657</v>
      </c>
      <c r="K70" s="45">
        <f t="shared" si="41"/>
        <v>0</v>
      </c>
      <c r="L70" s="46">
        <f t="shared" si="41"/>
        <v>3655674</v>
      </c>
      <c r="M70" s="9"/>
      <c r="N70" s="9"/>
      <c r="O70" s="9"/>
      <c r="P70" s="9"/>
      <c r="Q70" s="9"/>
      <c r="R70" s="9"/>
      <c r="S70" s="9"/>
      <c r="T70" s="9"/>
    </row>
    <row r="71" spans="1:20" ht="13.5" customHeight="1">
      <c r="A71" s="43" t="s">
        <v>139</v>
      </c>
      <c r="B71" s="44" t="s">
        <v>140</v>
      </c>
      <c r="C71" s="44"/>
      <c r="D71" s="45">
        <f t="shared" si="41"/>
        <v>0</v>
      </c>
      <c r="E71" s="45">
        <f t="shared" si="41"/>
        <v>0</v>
      </c>
      <c r="F71" s="45">
        <f t="shared" si="41"/>
        <v>0</v>
      </c>
      <c r="G71" s="45">
        <f t="shared" si="41"/>
        <v>0</v>
      </c>
      <c r="H71" s="45">
        <f t="shared" si="41"/>
        <v>0</v>
      </c>
      <c r="I71" s="45">
        <f>I197+I318</f>
        <v>0</v>
      </c>
      <c r="J71" s="45">
        <f t="shared" si="41"/>
        <v>0</v>
      </c>
      <c r="K71" s="45">
        <f t="shared" si="41"/>
        <v>0</v>
      </c>
      <c r="L71" s="46">
        <f t="shared" si="41"/>
        <v>0</v>
      </c>
      <c r="M71" s="9"/>
      <c r="N71" s="9"/>
      <c r="O71" s="9"/>
      <c r="P71" s="9"/>
      <c r="Q71" s="9"/>
      <c r="R71" s="9"/>
      <c r="S71" s="9"/>
      <c r="T71" s="9"/>
    </row>
    <row r="72" spans="1:20" ht="25.5">
      <c r="A72" s="43" t="s">
        <v>141</v>
      </c>
      <c r="B72" s="44" t="s">
        <v>142</v>
      </c>
      <c r="C72" s="44"/>
      <c r="D72" s="45">
        <f t="shared" si="41"/>
        <v>0</v>
      </c>
      <c r="E72" s="57">
        <f t="shared" si="41"/>
        <v>3200000</v>
      </c>
      <c r="F72" s="45">
        <f t="shared" si="41"/>
        <v>5026000</v>
      </c>
      <c r="G72" s="45">
        <f t="shared" si="41"/>
        <v>4813100</v>
      </c>
      <c r="H72" s="45">
        <f t="shared" si="41"/>
        <v>0</v>
      </c>
      <c r="I72" s="45">
        <f t="shared" si="41"/>
        <v>4813100</v>
      </c>
      <c r="J72" s="45">
        <f t="shared" si="41"/>
        <v>4813100</v>
      </c>
      <c r="K72" s="45">
        <f t="shared" si="41"/>
        <v>0</v>
      </c>
      <c r="L72" s="46">
        <f t="shared" si="41"/>
        <v>4813100</v>
      </c>
      <c r="M72" s="9"/>
      <c r="N72" s="9"/>
      <c r="O72" s="9"/>
      <c r="P72" s="9"/>
      <c r="Q72" s="9"/>
      <c r="R72" s="9"/>
      <c r="S72" s="9"/>
      <c r="T72" s="9"/>
    </row>
    <row r="73" spans="1:20" ht="17.25" customHeight="1">
      <c r="A73" s="43" t="s">
        <v>143</v>
      </c>
      <c r="B73" s="44" t="s">
        <v>144</v>
      </c>
      <c r="C73" s="44"/>
      <c r="D73" s="45">
        <f t="shared" si="41"/>
        <v>0</v>
      </c>
      <c r="E73" s="45">
        <f t="shared" si="41"/>
        <v>0</v>
      </c>
      <c r="F73" s="45">
        <f t="shared" si="41"/>
        <v>0</v>
      </c>
      <c r="G73" s="45">
        <f t="shared" si="41"/>
        <v>0</v>
      </c>
      <c r="H73" s="45">
        <f t="shared" si="41"/>
        <v>0</v>
      </c>
      <c r="I73" s="45">
        <f t="shared" si="41"/>
        <v>0</v>
      </c>
      <c r="J73" s="45">
        <f t="shared" si="41"/>
        <v>0</v>
      </c>
      <c r="K73" s="45">
        <f t="shared" si="41"/>
        <v>0</v>
      </c>
      <c r="L73" s="46">
        <f t="shared" si="41"/>
        <v>0</v>
      </c>
      <c r="M73" s="9"/>
      <c r="N73" s="9"/>
      <c r="O73" s="9"/>
      <c r="P73" s="9"/>
      <c r="Q73" s="9"/>
      <c r="R73" s="9"/>
      <c r="S73" s="9"/>
      <c r="T73" s="9"/>
    </row>
    <row r="74" spans="1:20" ht="15" customHeight="1">
      <c r="A74" s="43" t="s">
        <v>145</v>
      </c>
      <c r="B74" s="44" t="s">
        <v>146</v>
      </c>
      <c r="C74" s="44"/>
      <c r="D74" s="45">
        <f t="shared" si="41"/>
        <v>3367611</v>
      </c>
      <c r="E74" s="57">
        <f t="shared" si="41"/>
        <v>2704320</v>
      </c>
      <c r="F74" s="45">
        <f t="shared" si="41"/>
        <v>3367611</v>
      </c>
      <c r="G74" s="45">
        <f t="shared" si="41"/>
        <v>2567638</v>
      </c>
      <c r="H74" s="45">
        <f t="shared" si="41"/>
        <v>0</v>
      </c>
      <c r="I74" s="45">
        <f t="shared" si="41"/>
        <v>2567638</v>
      </c>
      <c r="J74" s="45">
        <f t="shared" si="41"/>
        <v>2567638</v>
      </c>
      <c r="K74" s="45">
        <f t="shared" si="41"/>
        <v>0</v>
      </c>
      <c r="L74" s="46">
        <f t="shared" si="41"/>
        <v>0</v>
      </c>
      <c r="M74" s="9"/>
      <c r="N74" s="9"/>
      <c r="O74" s="9"/>
      <c r="P74" s="9"/>
      <c r="Q74" s="9"/>
      <c r="R74" s="9"/>
      <c r="S74" s="9"/>
      <c r="T74" s="9"/>
    </row>
    <row r="75" spans="1:20" ht="35.1" customHeight="1">
      <c r="A75" s="47" t="s">
        <v>147</v>
      </c>
      <c r="B75" s="36" t="s">
        <v>148</v>
      </c>
      <c r="C75" s="36"/>
      <c r="D75" s="37">
        <f>D76+D77+D79+D80+D81+D82+D83+D86</f>
        <v>1381645</v>
      </c>
      <c r="E75" s="37">
        <f>E76+E77+E79+E80+E81+E82+E83+E86</f>
        <v>35692744</v>
      </c>
      <c r="F75" s="37">
        <f>F76+F77+F79+F80+F81+F82+F83+F86</f>
        <v>36081045</v>
      </c>
      <c r="G75" s="37">
        <f t="shared" ref="G75:L75" si="42">G76+G77+G79+G80+G81+G82+G83+G86</f>
        <v>35388285</v>
      </c>
      <c r="H75" s="37">
        <f t="shared" si="42"/>
        <v>0</v>
      </c>
      <c r="I75" s="37">
        <f t="shared" si="42"/>
        <v>35388285</v>
      </c>
      <c r="J75" s="37">
        <f t="shared" si="42"/>
        <v>35388285</v>
      </c>
      <c r="K75" s="37">
        <f t="shared" si="42"/>
        <v>0</v>
      </c>
      <c r="L75" s="38">
        <f t="shared" si="42"/>
        <v>38571248</v>
      </c>
      <c r="M75" s="9"/>
      <c r="N75" s="9"/>
      <c r="O75" s="9"/>
      <c r="P75" s="9"/>
      <c r="Q75" s="9"/>
      <c r="R75" s="9"/>
      <c r="S75" s="9"/>
      <c r="T75" s="9"/>
    </row>
    <row r="76" spans="1:20" ht="15.75" customHeight="1">
      <c r="A76" s="43" t="s">
        <v>149</v>
      </c>
      <c r="B76" s="44" t="s">
        <v>150</v>
      </c>
      <c r="C76" s="44"/>
      <c r="D76" s="58">
        <f>D202+D323</f>
        <v>0</v>
      </c>
      <c r="E76" s="58">
        <f t="shared" ref="E76:L76" si="43">E202+E323</f>
        <v>0</v>
      </c>
      <c r="F76" s="58">
        <f t="shared" si="43"/>
        <v>0</v>
      </c>
      <c r="G76" s="58">
        <f t="shared" si="43"/>
        <v>0</v>
      </c>
      <c r="H76" s="58">
        <f t="shared" si="43"/>
        <v>0</v>
      </c>
      <c r="I76" s="58">
        <f t="shared" si="43"/>
        <v>0</v>
      </c>
      <c r="J76" s="58">
        <f t="shared" si="43"/>
        <v>0</v>
      </c>
      <c r="K76" s="58">
        <f t="shared" si="43"/>
        <v>0</v>
      </c>
      <c r="L76" s="59">
        <f t="shared" si="43"/>
        <v>0</v>
      </c>
      <c r="M76" s="9"/>
      <c r="N76" s="9"/>
      <c r="O76" s="9"/>
      <c r="P76" s="9"/>
      <c r="Q76" s="9"/>
      <c r="R76" s="9"/>
      <c r="S76" s="9"/>
      <c r="T76" s="9"/>
    </row>
    <row r="77" spans="1:20" ht="25.5">
      <c r="A77" s="39" t="s">
        <v>151</v>
      </c>
      <c r="B77" s="40" t="s">
        <v>152</v>
      </c>
      <c r="C77" s="40"/>
      <c r="D77" s="41">
        <f>D78</f>
        <v>0</v>
      </c>
      <c r="E77" s="41">
        <f t="shared" ref="E77:L77" si="44">E78</f>
        <v>25224383</v>
      </c>
      <c r="F77" s="41">
        <f t="shared" si="44"/>
        <v>23988700</v>
      </c>
      <c r="G77" s="41">
        <f t="shared" si="44"/>
        <v>23958256</v>
      </c>
      <c r="H77" s="41">
        <f t="shared" si="44"/>
        <v>0</v>
      </c>
      <c r="I77" s="41">
        <f t="shared" si="44"/>
        <v>23958256</v>
      </c>
      <c r="J77" s="41">
        <f t="shared" si="44"/>
        <v>23958256</v>
      </c>
      <c r="K77" s="41">
        <f t="shared" si="44"/>
        <v>0</v>
      </c>
      <c r="L77" s="42">
        <f t="shared" si="44"/>
        <v>24095657</v>
      </c>
      <c r="M77" s="9"/>
      <c r="N77" s="9"/>
      <c r="O77" s="9"/>
      <c r="P77" s="9"/>
      <c r="Q77" s="9"/>
      <c r="R77" s="9"/>
      <c r="S77" s="9"/>
      <c r="T77" s="9"/>
    </row>
    <row r="78" spans="1:20" ht="15" customHeight="1">
      <c r="A78" s="43" t="s">
        <v>153</v>
      </c>
      <c r="B78" s="44" t="s">
        <v>154</v>
      </c>
      <c r="C78" s="44"/>
      <c r="D78" s="45">
        <f>D204+D325</f>
        <v>0</v>
      </c>
      <c r="E78" s="45">
        <f t="shared" ref="E78:L78" si="45">E204+E325</f>
        <v>25224383</v>
      </c>
      <c r="F78" s="45">
        <f t="shared" si="45"/>
        <v>23988700</v>
      </c>
      <c r="G78" s="45">
        <f t="shared" si="45"/>
        <v>23958256</v>
      </c>
      <c r="H78" s="45">
        <f t="shared" si="45"/>
        <v>0</v>
      </c>
      <c r="I78" s="45">
        <f t="shared" si="45"/>
        <v>23958256</v>
      </c>
      <c r="J78" s="45">
        <f t="shared" si="45"/>
        <v>23958256</v>
      </c>
      <c r="K78" s="45">
        <f t="shared" si="45"/>
        <v>0</v>
      </c>
      <c r="L78" s="60">
        <f t="shared" si="45"/>
        <v>24095657</v>
      </c>
      <c r="M78" s="9"/>
      <c r="N78" s="9"/>
      <c r="O78" s="9"/>
      <c r="P78" s="9"/>
      <c r="Q78" s="9"/>
      <c r="R78" s="9"/>
      <c r="S78" s="9"/>
      <c r="T78" s="9"/>
    </row>
    <row r="79" spans="1:20" ht="15">
      <c r="A79" s="43" t="s">
        <v>155</v>
      </c>
      <c r="B79" s="44" t="s">
        <v>156</v>
      </c>
      <c r="C79" s="44"/>
      <c r="D79" s="45">
        <f t="shared" ref="D79:L82" si="46">D205+D326</f>
        <v>0</v>
      </c>
      <c r="E79" s="45">
        <f t="shared" si="46"/>
        <v>1370500</v>
      </c>
      <c r="F79" s="45">
        <f t="shared" si="46"/>
        <v>2674500</v>
      </c>
      <c r="G79" s="45">
        <f t="shared" si="46"/>
        <v>2673998</v>
      </c>
      <c r="H79" s="45">
        <f t="shared" si="46"/>
        <v>0</v>
      </c>
      <c r="I79" s="45">
        <f t="shared" si="46"/>
        <v>2673998</v>
      </c>
      <c r="J79" s="45">
        <f t="shared" si="46"/>
        <v>2673998</v>
      </c>
      <c r="K79" s="45">
        <f t="shared" si="46"/>
        <v>0</v>
      </c>
      <c r="L79" s="46">
        <f t="shared" si="46"/>
        <v>2673998</v>
      </c>
      <c r="M79" s="9"/>
      <c r="N79" s="9"/>
      <c r="O79" s="9"/>
      <c r="P79" s="9"/>
      <c r="Q79" s="9"/>
      <c r="R79" s="9"/>
      <c r="S79" s="9"/>
      <c r="T79" s="9"/>
    </row>
    <row r="80" spans="1:20" ht="16.5" customHeight="1">
      <c r="A80" s="43" t="s">
        <v>157</v>
      </c>
      <c r="B80" s="44" t="s">
        <v>158</v>
      </c>
      <c r="C80" s="44"/>
      <c r="D80" s="45">
        <f t="shared" si="46"/>
        <v>0</v>
      </c>
      <c r="E80" s="45">
        <f t="shared" si="46"/>
        <v>0</v>
      </c>
      <c r="F80" s="45">
        <f t="shared" si="46"/>
        <v>0</v>
      </c>
      <c r="G80" s="45">
        <f t="shared" si="46"/>
        <v>0</v>
      </c>
      <c r="H80" s="45">
        <f t="shared" si="46"/>
        <v>0</v>
      </c>
      <c r="I80" s="45">
        <f t="shared" si="46"/>
        <v>0</v>
      </c>
      <c r="J80" s="45">
        <f t="shared" si="46"/>
        <v>0</v>
      </c>
      <c r="K80" s="45">
        <f t="shared" si="46"/>
        <v>0</v>
      </c>
      <c r="L80" s="46">
        <f t="shared" si="46"/>
        <v>0</v>
      </c>
      <c r="M80" s="9"/>
      <c r="N80" s="9"/>
      <c r="O80" s="9"/>
      <c r="P80" s="9"/>
      <c r="Q80" s="9"/>
      <c r="R80" s="9"/>
      <c r="S80" s="9"/>
    </row>
    <row r="81" spans="1:20" ht="18" customHeight="1">
      <c r="A81" s="43" t="s">
        <v>159</v>
      </c>
      <c r="B81" s="44" t="s">
        <v>160</v>
      </c>
      <c r="C81" s="44"/>
      <c r="D81" s="45">
        <f t="shared" si="46"/>
        <v>0</v>
      </c>
      <c r="E81" s="45">
        <f t="shared" si="46"/>
        <v>2670000</v>
      </c>
      <c r="F81" s="45">
        <f t="shared" si="46"/>
        <v>2860000</v>
      </c>
      <c r="G81" s="45">
        <f t="shared" si="46"/>
        <v>2775721</v>
      </c>
      <c r="H81" s="45">
        <f t="shared" si="46"/>
        <v>0</v>
      </c>
      <c r="I81" s="45">
        <f t="shared" si="46"/>
        <v>2775721</v>
      </c>
      <c r="J81" s="45">
        <f t="shared" si="46"/>
        <v>2775721</v>
      </c>
      <c r="K81" s="45">
        <f t="shared" si="46"/>
        <v>0</v>
      </c>
      <c r="L81" s="46">
        <f t="shared" si="46"/>
        <v>2845099</v>
      </c>
      <c r="M81" s="9"/>
      <c r="N81" s="9"/>
      <c r="O81" s="9"/>
      <c r="P81" s="9"/>
      <c r="Q81" s="9"/>
      <c r="R81" s="9"/>
      <c r="S81" s="9"/>
    </row>
    <row r="82" spans="1:20" ht="12.75" customHeight="1">
      <c r="A82" s="43" t="s">
        <v>161</v>
      </c>
      <c r="B82" s="54" t="s">
        <v>162</v>
      </c>
      <c r="C82" s="54"/>
      <c r="D82" s="45">
        <f t="shared" si="46"/>
        <v>0</v>
      </c>
      <c r="E82" s="45">
        <f t="shared" si="46"/>
        <v>0</v>
      </c>
      <c r="F82" s="45">
        <f t="shared" si="46"/>
        <v>0</v>
      </c>
      <c r="G82" s="45">
        <f t="shared" si="46"/>
        <v>0</v>
      </c>
      <c r="H82" s="45">
        <f t="shared" si="46"/>
        <v>0</v>
      </c>
      <c r="I82" s="45">
        <f t="shared" si="46"/>
        <v>0</v>
      </c>
      <c r="J82" s="45">
        <f t="shared" si="46"/>
        <v>0</v>
      </c>
      <c r="K82" s="45">
        <f t="shared" si="46"/>
        <v>0</v>
      </c>
      <c r="L82" s="46">
        <f t="shared" si="46"/>
        <v>0</v>
      </c>
      <c r="M82" s="9"/>
      <c r="N82" s="9"/>
      <c r="O82" s="9"/>
      <c r="P82" s="9"/>
      <c r="Q82" s="9"/>
      <c r="R82" s="9"/>
      <c r="S82" s="9"/>
    </row>
    <row r="83" spans="1:20" ht="24.95" customHeight="1">
      <c r="A83" s="39" t="s">
        <v>163</v>
      </c>
      <c r="B83" s="40" t="s">
        <v>164</v>
      </c>
      <c r="C83" s="40"/>
      <c r="D83" s="41">
        <f>D85+D84</f>
        <v>0</v>
      </c>
      <c r="E83" s="41">
        <f t="shared" ref="E83:L83" si="47">E85+E84</f>
        <v>55200</v>
      </c>
      <c r="F83" s="41">
        <f t="shared" si="47"/>
        <v>55200</v>
      </c>
      <c r="G83" s="41">
        <f t="shared" si="47"/>
        <v>32042</v>
      </c>
      <c r="H83" s="41">
        <f t="shared" si="47"/>
        <v>0</v>
      </c>
      <c r="I83" s="41">
        <f t="shared" si="47"/>
        <v>32042</v>
      </c>
      <c r="J83" s="41">
        <f t="shared" si="47"/>
        <v>32042</v>
      </c>
      <c r="K83" s="41">
        <f t="shared" si="47"/>
        <v>0</v>
      </c>
      <c r="L83" s="42">
        <f t="shared" si="47"/>
        <v>32042</v>
      </c>
      <c r="M83" s="9"/>
      <c r="N83" s="9"/>
      <c r="O83" s="9"/>
      <c r="P83" s="9"/>
      <c r="Q83" s="9"/>
      <c r="R83" s="9"/>
      <c r="S83" s="9"/>
      <c r="T83" s="9"/>
    </row>
    <row r="84" spans="1:20" ht="18" customHeight="1">
      <c r="A84" s="43" t="s">
        <v>165</v>
      </c>
      <c r="B84" s="44" t="s">
        <v>166</v>
      </c>
      <c r="C84" s="44"/>
      <c r="D84" s="45">
        <f>D210+D331</f>
        <v>0</v>
      </c>
      <c r="E84" s="45">
        <f t="shared" ref="E84:L84" si="48">E210+E331</f>
        <v>55200</v>
      </c>
      <c r="F84" s="45">
        <f t="shared" si="48"/>
        <v>55200</v>
      </c>
      <c r="G84" s="45">
        <f t="shared" si="48"/>
        <v>32042</v>
      </c>
      <c r="H84" s="45">
        <f t="shared" si="48"/>
        <v>0</v>
      </c>
      <c r="I84" s="45">
        <f t="shared" si="48"/>
        <v>32042</v>
      </c>
      <c r="J84" s="45">
        <f t="shared" si="48"/>
        <v>32042</v>
      </c>
      <c r="K84" s="45">
        <f t="shared" si="48"/>
        <v>0</v>
      </c>
      <c r="L84" s="46">
        <f t="shared" si="48"/>
        <v>32042</v>
      </c>
      <c r="M84" s="9"/>
      <c r="N84" s="9"/>
      <c r="O84" s="9"/>
      <c r="P84" s="9"/>
      <c r="Q84" s="9"/>
      <c r="R84" s="9"/>
      <c r="S84" s="9"/>
      <c r="T84" s="9"/>
    </row>
    <row r="85" spans="1:20" ht="13.5" customHeight="1">
      <c r="A85" s="43" t="s">
        <v>167</v>
      </c>
      <c r="B85" s="44" t="s">
        <v>168</v>
      </c>
      <c r="C85" s="44"/>
      <c r="D85" s="45">
        <f t="shared" ref="D85:L86" si="49">D211+D332</f>
        <v>0</v>
      </c>
      <c r="E85" s="45">
        <f t="shared" si="49"/>
        <v>0</v>
      </c>
      <c r="F85" s="45">
        <f t="shared" si="49"/>
        <v>0</v>
      </c>
      <c r="G85" s="45">
        <f t="shared" si="49"/>
        <v>0</v>
      </c>
      <c r="H85" s="45">
        <f t="shared" si="49"/>
        <v>0</v>
      </c>
      <c r="I85" s="45">
        <f t="shared" si="49"/>
        <v>0</v>
      </c>
      <c r="J85" s="45">
        <f t="shared" si="49"/>
        <v>0</v>
      </c>
      <c r="K85" s="45">
        <f t="shared" si="49"/>
        <v>0</v>
      </c>
      <c r="L85" s="46">
        <f t="shared" si="49"/>
        <v>0</v>
      </c>
      <c r="M85" s="9"/>
      <c r="N85" s="9"/>
      <c r="O85" s="9"/>
      <c r="P85" s="9"/>
      <c r="Q85" s="9"/>
      <c r="R85" s="9"/>
      <c r="S85" s="9"/>
      <c r="T85" s="9"/>
    </row>
    <row r="86" spans="1:20" ht="18" customHeight="1">
      <c r="A86" s="43" t="s">
        <v>169</v>
      </c>
      <c r="B86" s="44" t="s">
        <v>170</v>
      </c>
      <c r="C86" s="44"/>
      <c r="D86" s="45">
        <f>D212+D333</f>
        <v>1381645</v>
      </c>
      <c r="E86" s="45">
        <f t="shared" si="49"/>
        <v>6372661</v>
      </c>
      <c r="F86" s="45">
        <f t="shared" si="49"/>
        <v>6502645</v>
      </c>
      <c r="G86" s="45">
        <f t="shared" si="49"/>
        <v>5948268</v>
      </c>
      <c r="H86" s="45">
        <f t="shared" si="49"/>
        <v>0</v>
      </c>
      <c r="I86" s="45">
        <f t="shared" si="49"/>
        <v>5948268</v>
      </c>
      <c r="J86" s="45">
        <f t="shared" si="49"/>
        <v>5948268</v>
      </c>
      <c r="K86" s="45">
        <f t="shared" si="49"/>
        <v>0</v>
      </c>
      <c r="L86" s="45">
        <f t="shared" si="49"/>
        <v>8924452</v>
      </c>
      <c r="M86" s="9"/>
      <c r="N86" s="9"/>
      <c r="O86" s="9"/>
      <c r="P86" s="9"/>
      <c r="Q86" s="9"/>
      <c r="R86" s="9"/>
      <c r="S86" s="9"/>
      <c r="T86" s="9"/>
    </row>
    <row r="87" spans="1:20" ht="26.25" customHeight="1">
      <c r="A87" s="31" t="s">
        <v>171</v>
      </c>
      <c r="B87" s="61"/>
      <c r="C87" s="61"/>
      <c r="D87" s="33">
        <f>D88+D98</f>
        <v>12283165</v>
      </c>
      <c r="E87" s="33">
        <f t="shared" ref="E87:L87" si="50">E88+E98</f>
        <v>34317973</v>
      </c>
      <c r="F87" s="33">
        <f t="shared" si="50"/>
        <v>39571012</v>
      </c>
      <c r="G87" s="33">
        <f t="shared" si="50"/>
        <v>34457889</v>
      </c>
      <c r="H87" s="33">
        <f t="shared" si="50"/>
        <v>784856</v>
      </c>
      <c r="I87" s="33">
        <f t="shared" si="50"/>
        <v>34457889</v>
      </c>
      <c r="J87" s="33">
        <f t="shared" si="50"/>
        <v>34457889</v>
      </c>
      <c r="K87" s="33">
        <f t="shared" si="50"/>
        <v>0</v>
      </c>
      <c r="L87" s="34">
        <f t="shared" si="50"/>
        <v>34372213</v>
      </c>
      <c r="M87" s="9"/>
      <c r="N87" s="9"/>
      <c r="O87" s="9"/>
      <c r="P87" s="9"/>
      <c r="Q87" s="9"/>
      <c r="R87" s="9"/>
      <c r="S87" s="9"/>
      <c r="T87" s="9"/>
    </row>
    <row r="88" spans="1:20" ht="35.1" customHeight="1">
      <c r="A88" s="35" t="s">
        <v>172</v>
      </c>
      <c r="B88" s="36" t="s">
        <v>173</v>
      </c>
      <c r="C88" s="36"/>
      <c r="D88" s="37">
        <f>D89+D92+D95+D96+D97</f>
        <v>12143165</v>
      </c>
      <c r="E88" s="37">
        <f t="shared" ref="E88:L88" si="51">E89+E92+E95+E96+E97</f>
        <v>23977973</v>
      </c>
      <c r="F88" s="37">
        <f t="shared" si="51"/>
        <v>29485888</v>
      </c>
      <c r="G88" s="37">
        <f t="shared" si="51"/>
        <v>24627524</v>
      </c>
      <c r="H88" s="37">
        <f t="shared" si="51"/>
        <v>0</v>
      </c>
      <c r="I88" s="37">
        <f t="shared" si="51"/>
        <v>24627524</v>
      </c>
      <c r="J88" s="37">
        <f t="shared" si="51"/>
        <v>24627524</v>
      </c>
      <c r="K88" s="37">
        <f t="shared" si="51"/>
        <v>0</v>
      </c>
      <c r="L88" s="38">
        <f t="shared" si="51"/>
        <v>24528341</v>
      </c>
      <c r="M88" s="9"/>
      <c r="N88" s="9"/>
      <c r="O88" s="9"/>
      <c r="P88" s="9"/>
      <c r="Q88" s="9"/>
      <c r="R88" s="9"/>
      <c r="S88" s="9"/>
      <c r="T88" s="9"/>
    </row>
    <row r="89" spans="1:20" ht="15" customHeight="1">
      <c r="A89" s="55" t="s">
        <v>174</v>
      </c>
      <c r="B89" s="40" t="s">
        <v>175</v>
      </c>
      <c r="C89" s="40"/>
      <c r="D89" s="41">
        <f>D90+D91</f>
        <v>1000</v>
      </c>
      <c r="E89" s="41">
        <f t="shared" ref="E89:L89" si="52">E90+E91</f>
        <v>1000</v>
      </c>
      <c r="F89" s="41">
        <f t="shared" si="52"/>
        <v>1000</v>
      </c>
      <c r="G89" s="41">
        <f t="shared" si="52"/>
        <v>0</v>
      </c>
      <c r="H89" s="41">
        <f t="shared" si="52"/>
        <v>0</v>
      </c>
      <c r="I89" s="41">
        <f t="shared" si="52"/>
        <v>0</v>
      </c>
      <c r="J89" s="41">
        <f t="shared" si="52"/>
        <v>0</v>
      </c>
      <c r="K89" s="41">
        <f t="shared" si="52"/>
        <v>0</v>
      </c>
      <c r="L89" s="42">
        <f t="shared" si="52"/>
        <v>6696</v>
      </c>
      <c r="M89" s="9"/>
      <c r="N89" s="9"/>
      <c r="O89" s="9"/>
      <c r="P89" s="9"/>
      <c r="Q89" s="9"/>
      <c r="R89" s="9"/>
      <c r="S89" s="9"/>
      <c r="T89" s="9"/>
    </row>
    <row r="90" spans="1:20" ht="12.75" customHeight="1">
      <c r="A90" s="43" t="s">
        <v>176</v>
      </c>
      <c r="B90" s="44" t="s">
        <v>177</v>
      </c>
      <c r="C90" s="44"/>
      <c r="D90" s="45">
        <f>D216+D337</f>
        <v>0</v>
      </c>
      <c r="E90" s="45">
        <f t="shared" ref="E90:L90" si="53">E216+E337</f>
        <v>0</v>
      </c>
      <c r="F90" s="45">
        <f t="shared" si="53"/>
        <v>0</v>
      </c>
      <c r="G90" s="45">
        <f t="shared" si="53"/>
        <v>0</v>
      </c>
      <c r="H90" s="45">
        <f t="shared" si="53"/>
        <v>0</v>
      </c>
      <c r="I90" s="45">
        <f t="shared" si="53"/>
        <v>0</v>
      </c>
      <c r="J90" s="45">
        <f t="shared" si="53"/>
        <v>0</v>
      </c>
      <c r="K90" s="45">
        <f t="shared" si="53"/>
        <v>0</v>
      </c>
      <c r="L90" s="46">
        <f t="shared" si="53"/>
        <v>0</v>
      </c>
      <c r="M90" s="9"/>
      <c r="N90" s="9"/>
      <c r="O90" s="9"/>
      <c r="P90" s="9"/>
      <c r="Q90" s="9"/>
      <c r="R90" s="9"/>
      <c r="S90" s="9"/>
      <c r="T90" s="9"/>
    </row>
    <row r="91" spans="1:20" ht="14.25" customHeight="1">
      <c r="A91" s="43" t="s">
        <v>178</v>
      </c>
      <c r="B91" s="44" t="s">
        <v>179</v>
      </c>
      <c r="C91" s="44"/>
      <c r="D91" s="45">
        <f t="shared" ref="D91:L91" si="54">D217+D338</f>
        <v>1000</v>
      </c>
      <c r="E91" s="45">
        <f t="shared" si="54"/>
        <v>1000</v>
      </c>
      <c r="F91" s="45">
        <f t="shared" si="54"/>
        <v>1000</v>
      </c>
      <c r="G91" s="45">
        <f t="shared" si="54"/>
        <v>0</v>
      </c>
      <c r="H91" s="45">
        <f t="shared" si="54"/>
        <v>0</v>
      </c>
      <c r="I91" s="45">
        <f t="shared" si="54"/>
        <v>0</v>
      </c>
      <c r="J91" s="45">
        <f t="shared" si="54"/>
        <v>0</v>
      </c>
      <c r="K91" s="45">
        <f t="shared" si="54"/>
        <v>0</v>
      </c>
      <c r="L91" s="46">
        <f t="shared" si="54"/>
        <v>6696</v>
      </c>
      <c r="M91" s="9"/>
      <c r="N91" s="9"/>
      <c r="O91" s="9"/>
      <c r="P91" s="9"/>
      <c r="Q91" s="9"/>
      <c r="R91" s="9"/>
      <c r="S91" s="9"/>
      <c r="T91" s="9"/>
    </row>
    <row r="92" spans="1:20" ht="30" customHeight="1">
      <c r="A92" s="62" t="s">
        <v>180</v>
      </c>
      <c r="B92" s="40" t="s">
        <v>181</v>
      </c>
      <c r="C92" s="40"/>
      <c r="D92" s="41">
        <f>D93+D94</f>
        <v>2806600</v>
      </c>
      <c r="E92" s="41">
        <f t="shared" ref="E92:L92" si="55">E93+E94</f>
        <v>5256600</v>
      </c>
      <c r="F92" s="41">
        <f t="shared" si="55"/>
        <v>5356600</v>
      </c>
      <c r="G92" s="41">
        <f t="shared" si="55"/>
        <v>5090557</v>
      </c>
      <c r="H92" s="41">
        <f t="shared" si="55"/>
        <v>0</v>
      </c>
      <c r="I92" s="41">
        <f t="shared" si="55"/>
        <v>5090557</v>
      </c>
      <c r="J92" s="41">
        <f t="shared" si="55"/>
        <v>5090557</v>
      </c>
      <c r="K92" s="41">
        <f t="shared" si="55"/>
        <v>0</v>
      </c>
      <c r="L92" s="42">
        <f t="shared" si="55"/>
        <v>2897268</v>
      </c>
      <c r="M92" s="9"/>
      <c r="N92" s="9"/>
      <c r="O92" s="9"/>
      <c r="P92" s="9"/>
      <c r="Q92" s="9"/>
      <c r="R92" s="9"/>
      <c r="S92" s="9"/>
      <c r="T92" s="9"/>
    </row>
    <row r="93" spans="1:20" ht="13.5" customHeight="1">
      <c r="A93" s="43" t="s">
        <v>182</v>
      </c>
      <c r="B93" s="44" t="s">
        <v>183</v>
      </c>
      <c r="C93" s="44"/>
      <c r="D93" s="45">
        <f t="shared" ref="D93:L97" si="56">D219+D340</f>
        <v>2806600</v>
      </c>
      <c r="E93" s="45">
        <f t="shared" si="56"/>
        <v>5256600</v>
      </c>
      <c r="F93" s="45">
        <f t="shared" si="56"/>
        <v>5356600</v>
      </c>
      <c r="G93" s="45">
        <f t="shared" si="56"/>
        <v>5090557</v>
      </c>
      <c r="H93" s="45">
        <f t="shared" si="56"/>
        <v>0</v>
      </c>
      <c r="I93" s="45">
        <f t="shared" si="56"/>
        <v>5090557</v>
      </c>
      <c r="J93" s="45">
        <f t="shared" si="56"/>
        <v>5090557</v>
      </c>
      <c r="K93" s="45">
        <f t="shared" si="56"/>
        <v>0</v>
      </c>
      <c r="L93" s="46">
        <f t="shared" si="56"/>
        <v>2897268</v>
      </c>
      <c r="M93" s="9"/>
      <c r="N93" s="9"/>
      <c r="O93" s="9"/>
      <c r="P93" s="9"/>
      <c r="Q93" s="9"/>
      <c r="R93" s="9"/>
      <c r="S93" s="9"/>
      <c r="T93" s="9"/>
    </row>
    <row r="94" spans="1:20" ht="15" customHeight="1">
      <c r="A94" s="43" t="s">
        <v>184</v>
      </c>
      <c r="B94" s="44" t="s">
        <v>185</v>
      </c>
      <c r="C94" s="44"/>
      <c r="D94" s="45">
        <f t="shared" si="56"/>
        <v>0</v>
      </c>
      <c r="E94" s="45">
        <f t="shared" si="56"/>
        <v>0</v>
      </c>
      <c r="F94" s="45">
        <f t="shared" si="56"/>
        <v>0</v>
      </c>
      <c r="G94" s="45">
        <f t="shared" si="56"/>
        <v>0</v>
      </c>
      <c r="H94" s="45">
        <f t="shared" si="56"/>
        <v>0</v>
      </c>
      <c r="I94" s="45">
        <f t="shared" si="56"/>
        <v>0</v>
      </c>
      <c r="J94" s="45">
        <f t="shared" si="56"/>
        <v>0</v>
      </c>
      <c r="K94" s="45">
        <f t="shared" si="56"/>
        <v>0</v>
      </c>
      <c r="L94" s="46">
        <f t="shared" si="56"/>
        <v>0</v>
      </c>
      <c r="M94" s="9"/>
      <c r="N94" s="9"/>
      <c r="O94" s="9"/>
      <c r="P94" s="9"/>
      <c r="Q94" s="9"/>
      <c r="R94" s="9"/>
      <c r="S94" s="9"/>
      <c r="T94" s="9"/>
    </row>
    <row r="95" spans="1:20" ht="18" customHeight="1">
      <c r="A95" s="43" t="s">
        <v>186</v>
      </c>
      <c r="B95" s="44" t="s">
        <v>187</v>
      </c>
      <c r="C95" s="44"/>
      <c r="D95" s="45">
        <f t="shared" si="56"/>
        <v>3267678</v>
      </c>
      <c r="E95" s="45">
        <f t="shared" si="56"/>
        <v>6099784</v>
      </c>
      <c r="F95" s="45">
        <f t="shared" si="56"/>
        <v>8297462</v>
      </c>
      <c r="G95" s="45">
        <f t="shared" si="56"/>
        <v>7124245</v>
      </c>
      <c r="H95" s="45">
        <f t="shared" si="56"/>
        <v>0</v>
      </c>
      <c r="I95" s="45">
        <f t="shared" si="56"/>
        <v>7124245</v>
      </c>
      <c r="J95" s="45">
        <f t="shared" si="56"/>
        <v>7124245</v>
      </c>
      <c r="K95" s="45">
        <f t="shared" si="56"/>
        <v>0</v>
      </c>
      <c r="L95" s="46">
        <f t="shared" si="56"/>
        <v>9070873</v>
      </c>
      <c r="M95" s="9"/>
      <c r="N95" s="9"/>
      <c r="O95" s="9"/>
      <c r="P95" s="9"/>
      <c r="Q95" s="9"/>
      <c r="R95" s="9"/>
      <c r="S95" s="9"/>
      <c r="T95" s="9"/>
    </row>
    <row r="96" spans="1:20" ht="14.25" customHeight="1">
      <c r="A96" s="43" t="s">
        <v>188</v>
      </c>
      <c r="B96" s="44" t="s">
        <v>189</v>
      </c>
      <c r="C96" s="44"/>
      <c r="D96" s="45">
        <f t="shared" si="56"/>
        <v>0</v>
      </c>
      <c r="E96" s="45">
        <f t="shared" si="56"/>
        <v>0</v>
      </c>
      <c r="F96" s="45">
        <f t="shared" si="56"/>
        <v>0</v>
      </c>
      <c r="G96" s="45">
        <f t="shared" si="56"/>
        <v>0</v>
      </c>
      <c r="H96" s="45">
        <f t="shared" si="56"/>
        <v>0</v>
      </c>
      <c r="I96" s="45">
        <f t="shared" si="56"/>
        <v>0</v>
      </c>
      <c r="J96" s="45">
        <f t="shared" si="56"/>
        <v>0</v>
      </c>
      <c r="K96" s="45">
        <f t="shared" si="56"/>
        <v>0</v>
      </c>
      <c r="L96" s="46">
        <f t="shared" si="56"/>
        <v>0</v>
      </c>
      <c r="M96" s="9"/>
      <c r="N96" s="9"/>
      <c r="O96" s="9"/>
      <c r="P96" s="9"/>
      <c r="Q96" s="9"/>
      <c r="R96" s="9"/>
      <c r="S96" s="9"/>
      <c r="T96" s="9"/>
    </row>
    <row r="97" spans="1:20" ht="25.5">
      <c r="A97" s="43" t="s">
        <v>190</v>
      </c>
      <c r="B97" s="44" t="s">
        <v>191</v>
      </c>
      <c r="C97" s="44"/>
      <c r="D97" s="45">
        <f t="shared" si="56"/>
        <v>6067887</v>
      </c>
      <c r="E97" s="45">
        <f t="shared" si="56"/>
        <v>12620589</v>
      </c>
      <c r="F97" s="45">
        <f t="shared" si="56"/>
        <v>15830826</v>
      </c>
      <c r="G97" s="45">
        <f t="shared" si="56"/>
        <v>12412722</v>
      </c>
      <c r="H97" s="45">
        <f t="shared" si="56"/>
        <v>0</v>
      </c>
      <c r="I97" s="45">
        <f t="shared" si="56"/>
        <v>12412722</v>
      </c>
      <c r="J97" s="45">
        <f t="shared" si="56"/>
        <v>12412722</v>
      </c>
      <c r="K97" s="45">
        <f t="shared" si="56"/>
        <v>0</v>
      </c>
      <c r="L97" s="46">
        <f t="shared" si="56"/>
        <v>12553504</v>
      </c>
      <c r="M97" s="9"/>
      <c r="N97" s="9"/>
      <c r="O97" s="9"/>
      <c r="P97" s="9"/>
      <c r="Q97" s="9"/>
      <c r="R97" s="9"/>
      <c r="S97" s="9"/>
      <c r="T97" s="9"/>
    </row>
    <row r="98" spans="1:20" ht="25.5">
      <c r="A98" s="35" t="s">
        <v>192</v>
      </c>
      <c r="B98" s="36" t="s">
        <v>193</v>
      </c>
      <c r="C98" s="36"/>
      <c r="D98" s="37">
        <f>D99+D100+D103</f>
        <v>140000</v>
      </c>
      <c r="E98" s="37">
        <f t="shared" ref="E98:L98" si="57">E99+E100+E103</f>
        <v>10340000</v>
      </c>
      <c r="F98" s="37">
        <f t="shared" si="57"/>
        <v>10085124</v>
      </c>
      <c r="G98" s="37">
        <f t="shared" si="57"/>
        <v>9830365</v>
      </c>
      <c r="H98" s="37">
        <f t="shared" si="57"/>
        <v>784856</v>
      </c>
      <c r="I98" s="37">
        <f t="shared" si="57"/>
        <v>9830365</v>
      </c>
      <c r="J98" s="37">
        <f t="shared" si="57"/>
        <v>9830365</v>
      </c>
      <c r="K98" s="37">
        <f t="shared" si="57"/>
        <v>0</v>
      </c>
      <c r="L98" s="38">
        <f t="shared" si="57"/>
        <v>9843872</v>
      </c>
      <c r="M98" s="9"/>
      <c r="N98" s="9"/>
      <c r="O98" s="9"/>
      <c r="P98" s="9"/>
      <c r="Q98" s="9"/>
      <c r="R98" s="9"/>
      <c r="S98" s="9"/>
      <c r="T98" s="9"/>
    </row>
    <row r="99" spans="1:20" ht="15">
      <c r="A99" s="43" t="s">
        <v>194</v>
      </c>
      <c r="B99" s="54" t="s">
        <v>195</v>
      </c>
      <c r="C99" s="54"/>
      <c r="D99" s="45">
        <f>D225+D346</f>
        <v>140000</v>
      </c>
      <c r="E99" s="45">
        <f t="shared" ref="E99:L99" si="58">E225+E346</f>
        <v>140000</v>
      </c>
      <c r="F99" s="45">
        <f t="shared" si="58"/>
        <v>140000</v>
      </c>
      <c r="G99" s="45">
        <f t="shared" si="58"/>
        <v>232</v>
      </c>
      <c r="H99" s="45">
        <f t="shared" si="58"/>
        <v>0</v>
      </c>
      <c r="I99" s="45">
        <f t="shared" si="58"/>
        <v>232</v>
      </c>
      <c r="J99" s="45">
        <f t="shared" si="58"/>
        <v>232</v>
      </c>
      <c r="K99" s="45">
        <f t="shared" si="58"/>
        <v>0</v>
      </c>
      <c r="L99" s="46">
        <f t="shared" si="58"/>
        <v>0</v>
      </c>
      <c r="M99" s="9"/>
      <c r="N99" s="9"/>
      <c r="O99" s="9"/>
      <c r="P99" s="9"/>
      <c r="Q99" s="9"/>
      <c r="R99" s="9"/>
      <c r="S99" s="9"/>
      <c r="T99" s="9"/>
    </row>
    <row r="100" spans="1:20" ht="25.5">
      <c r="A100" s="39" t="s">
        <v>196</v>
      </c>
      <c r="B100" s="40" t="s">
        <v>197</v>
      </c>
      <c r="C100" s="40"/>
      <c r="D100" s="41">
        <f>D101+D102</f>
        <v>0</v>
      </c>
      <c r="E100" s="41">
        <f t="shared" ref="E100:L100" si="59">E101+E102</f>
        <v>10200000</v>
      </c>
      <c r="F100" s="41">
        <f t="shared" si="59"/>
        <v>9945124</v>
      </c>
      <c r="G100" s="41">
        <f t="shared" si="59"/>
        <v>9830133</v>
      </c>
      <c r="H100" s="41">
        <f t="shared" si="59"/>
        <v>0</v>
      </c>
      <c r="I100" s="41">
        <f t="shared" si="59"/>
        <v>9830133</v>
      </c>
      <c r="J100" s="41">
        <f t="shared" si="59"/>
        <v>9830133</v>
      </c>
      <c r="K100" s="41">
        <f t="shared" si="59"/>
        <v>0</v>
      </c>
      <c r="L100" s="42">
        <f t="shared" si="59"/>
        <v>9843872</v>
      </c>
      <c r="M100" s="9"/>
      <c r="N100" s="9"/>
      <c r="O100" s="9"/>
      <c r="P100" s="9"/>
      <c r="Q100" s="9"/>
      <c r="R100" s="9"/>
      <c r="S100" s="9"/>
      <c r="T100" s="9"/>
    </row>
    <row r="101" spans="1:20" ht="18.95" customHeight="1">
      <c r="A101" s="43" t="s">
        <v>198</v>
      </c>
      <c r="B101" s="44" t="s">
        <v>199</v>
      </c>
      <c r="C101" s="44"/>
      <c r="D101" s="45">
        <f>D227+D348</f>
        <v>0</v>
      </c>
      <c r="E101" s="45">
        <f t="shared" ref="E101:L101" si="60">E227+E348</f>
        <v>10200000</v>
      </c>
      <c r="F101" s="45">
        <f t="shared" si="60"/>
        <v>9945124</v>
      </c>
      <c r="G101" s="45">
        <f t="shared" si="60"/>
        <v>9830133</v>
      </c>
      <c r="H101" s="45">
        <f t="shared" si="60"/>
        <v>0</v>
      </c>
      <c r="I101" s="45">
        <f t="shared" si="60"/>
        <v>9830133</v>
      </c>
      <c r="J101" s="45">
        <f t="shared" si="60"/>
        <v>9830133</v>
      </c>
      <c r="K101" s="45">
        <f t="shared" si="60"/>
        <v>0</v>
      </c>
      <c r="L101" s="46">
        <f t="shared" si="60"/>
        <v>9843872</v>
      </c>
      <c r="M101" s="9"/>
      <c r="N101" s="9"/>
      <c r="O101" s="9"/>
      <c r="P101" s="9"/>
      <c r="Q101" s="9"/>
      <c r="R101" s="9"/>
      <c r="S101" s="9"/>
      <c r="T101" s="9"/>
    </row>
    <row r="102" spans="1:20" ht="12" customHeight="1">
      <c r="A102" s="43" t="s">
        <v>200</v>
      </c>
      <c r="B102" s="44" t="s">
        <v>201</v>
      </c>
      <c r="C102" s="44"/>
      <c r="D102" s="45">
        <f t="shared" ref="D102:L103" si="61">D228+D349</f>
        <v>0</v>
      </c>
      <c r="E102" s="45">
        <f t="shared" si="61"/>
        <v>0</v>
      </c>
      <c r="F102" s="45">
        <f t="shared" si="61"/>
        <v>0</v>
      </c>
      <c r="G102" s="45">
        <f t="shared" si="61"/>
        <v>0</v>
      </c>
      <c r="H102" s="45">
        <f t="shared" si="61"/>
        <v>0</v>
      </c>
      <c r="I102" s="45">
        <f t="shared" si="61"/>
        <v>0</v>
      </c>
      <c r="J102" s="45">
        <f t="shared" si="61"/>
        <v>0</v>
      </c>
      <c r="K102" s="45">
        <f t="shared" si="61"/>
        <v>0</v>
      </c>
      <c r="L102" s="46">
        <f t="shared" si="61"/>
        <v>0</v>
      </c>
      <c r="M102" s="9"/>
      <c r="N102" s="9"/>
      <c r="O102" s="9"/>
      <c r="P102" s="9"/>
      <c r="Q102" s="9"/>
      <c r="R102" s="9"/>
      <c r="S102" s="9"/>
      <c r="T102" s="9"/>
    </row>
    <row r="103" spans="1:20" ht="21.95" customHeight="1">
      <c r="A103" s="43" t="s">
        <v>202</v>
      </c>
      <c r="B103" s="44" t="s">
        <v>203</v>
      </c>
      <c r="C103" s="44"/>
      <c r="D103" s="45">
        <f t="shared" si="61"/>
        <v>0</v>
      </c>
      <c r="E103" s="45">
        <f t="shared" si="61"/>
        <v>0</v>
      </c>
      <c r="F103" s="45">
        <f t="shared" si="61"/>
        <v>0</v>
      </c>
      <c r="G103" s="45">
        <f t="shared" si="61"/>
        <v>0</v>
      </c>
      <c r="H103" s="45">
        <f t="shared" si="61"/>
        <v>784856</v>
      </c>
      <c r="I103" s="45">
        <f t="shared" si="61"/>
        <v>0</v>
      </c>
      <c r="J103" s="45">
        <f t="shared" si="61"/>
        <v>0</v>
      </c>
      <c r="K103" s="45">
        <f t="shared" si="61"/>
        <v>0</v>
      </c>
      <c r="L103" s="46">
        <f t="shared" si="61"/>
        <v>0</v>
      </c>
      <c r="M103" s="9"/>
      <c r="N103" s="9"/>
      <c r="O103" s="9"/>
      <c r="P103" s="9"/>
      <c r="Q103" s="9"/>
      <c r="R103" s="9"/>
      <c r="S103" s="9"/>
      <c r="T103" s="9"/>
    </row>
    <row r="104" spans="1:20" ht="27.75" customHeight="1">
      <c r="A104" s="31" t="s">
        <v>204</v>
      </c>
      <c r="B104" s="32" t="s">
        <v>205</v>
      </c>
      <c r="C104" s="32"/>
      <c r="D104" s="33">
        <f>D105+D111+D115+D120+D128</f>
        <v>20643782</v>
      </c>
      <c r="E104" s="33">
        <f t="shared" ref="E104:L104" si="62">E105+E111+E115+E120+E128</f>
        <v>74740962</v>
      </c>
      <c r="F104" s="33">
        <f t="shared" si="62"/>
        <v>62836782</v>
      </c>
      <c r="G104" s="33">
        <f t="shared" si="62"/>
        <v>55951820</v>
      </c>
      <c r="H104" s="33">
        <f t="shared" si="62"/>
        <v>4200</v>
      </c>
      <c r="I104" s="33">
        <f t="shared" si="62"/>
        <v>55951820</v>
      </c>
      <c r="J104" s="33">
        <f t="shared" si="62"/>
        <v>55951820</v>
      </c>
      <c r="K104" s="33">
        <f t="shared" si="62"/>
        <v>0</v>
      </c>
      <c r="L104" s="34">
        <f t="shared" si="62"/>
        <v>37857629</v>
      </c>
      <c r="M104" s="9"/>
      <c r="N104" s="9"/>
      <c r="O104" s="9"/>
      <c r="P104" s="9"/>
      <c r="Q104" s="9"/>
      <c r="R104" s="9"/>
      <c r="S104" s="9"/>
      <c r="T104" s="9"/>
    </row>
    <row r="105" spans="1:20" ht="26.25" hidden="1" customHeight="1">
      <c r="A105" s="35" t="s">
        <v>206</v>
      </c>
      <c r="B105" s="36" t="s">
        <v>207</v>
      </c>
      <c r="C105" s="36"/>
      <c r="D105" s="37">
        <f>D106</f>
        <v>0</v>
      </c>
      <c r="E105" s="37">
        <f t="shared" ref="E105:L105" si="63">E106</f>
        <v>0</v>
      </c>
      <c r="F105" s="37">
        <f t="shared" si="63"/>
        <v>0</v>
      </c>
      <c r="G105" s="37">
        <f t="shared" si="63"/>
        <v>0</v>
      </c>
      <c r="H105" s="37">
        <f t="shared" si="63"/>
        <v>0</v>
      </c>
      <c r="I105" s="37">
        <f t="shared" si="63"/>
        <v>0</v>
      </c>
      <c r="J105" s="37">
        <f t="shared" si="63"/>
        <v>0</v>
      </c>
      <c r="K105" s="37">
        <f t="shared" si="63"/>
        <v>0</v>
      </c>
      <c r="L105" s="38">
        <f t="shared" si="63"/>
        <v>0</v>
      </c>
      <c r="M105" s="9"/>
      <c r="N105" s="9"/>
      <c r="O105" s="9"/>
      <c r="P105" s="9"/>
      <c r="Q105" s="9"/>
      <c r="R105" s="9"/>
      <c r="S105" s="9"/>
      <c r="T105" s="9"/>
    </row>
    <row r="106" spans="1:20" ht="27.75" hidden="1" customHeight="1">
      <c r="A106" s="55" t="s">
        <v>208</v>
      </c>
      <c r="B106" s="40" t="s">
        <v>209</v>
      </c>
      <c r="C106" s="40"/>
      <c r="D106" s="41">
        <f>D107+D108+D109+D110</f>
        <v>0</v>
      </c>
      <c r="E106" s="41">
        <f t="shared" ref="E106:L106" si="64">E107+E108+E109+E110</f>
        <v>0</v>
      </c>
      <c r="F106" s="41">
        <f t="shared" si="64"/>
        <v>0</v>
      </c>
      <c r="G106" s="41">
        <f t="shared" si="64"/>
        <v>0</v>
      </c>
      <c r="H106" s="41">
        <f t="shared" si="64"/>
        <v>0</v>
      </c>
      <c r="I106" s="41">
        <f t="shared" si="64"/>
        <v>0</v>
      </c>
      <c r="J106" s="41">
        <f t="shared" si="64"/>
        <v>0</v>
      </c>
      <c r="K106" s="41">
        <f t="shared" si="64"/>
        <v>0</v>
      </c>
      <c r="L106" s="42">
        <f t="shared" si="64"/>
        <v>0</v>
      </c>
      <c r="M106" s="9"/>
      <c r="N106" s="9"/>
      <c r="O106" s="9"/>
      <c r="P106" s="9"/>
      <c r="Q106" s="9"/>
      <c r="R106" s="9"/>
      <c r="S106" s="9"/>
      <c r="T106" s="9"/>
    </row>
    <row r="107" spans="1:20" ht="15.75" hidden="1" customHeight="1">
      <c r="A107" s="43" t="s">
        <v>210</v>
      </c>
      <c r="B107" s="44" t="s">
        <v>211</v>
      </c>
      <c r="C107" s="44"/>
      <c r="D107" s="45">
        <f>D233+D354</f>
        <v>0</v>
      </c>
      <c r="E107" s="45">
        <f t="shared" ref="E107:L107" si="65">E233+E354</f>
        <v>0</v>
      </c>
      <c r="F107" s="45">
        <f t="shared" si="65"/>
        <v>0</v>
      </c>
      <c r="G107" s="45">
        <f t="shared" si="65"/>
        <v>0</v>
      </c>
      <c r="H107" s="45">
        <f t="shared" si="65"/>
        <v>0</v>
      </c>
      <c r="I107" s="45">
        <f t="shared" si="65"/>
        <v>0</v>
      </c>
      <c r="J107" s="45">
        <f t="shared" si="65"/>
        <v>0</v>
      </c>
      <c r="K107" s="45">
        <f t="shared" si="65"/>
        <v>0</v>
      </c>
      <c r="L107" s="46">
        <f t="shared" si="65"/>
        <v>0</v>
      </c>
      <c r="M107" s="9"/>
      <c r="N107" s="9"/>
      <c r="O107" s="9"/>
      <c r="P107" s="9"/>
      <c r="Q107" s="9"/>
      <c r="R107" s="9"/>
      <c r="S107" s="9"/>
      <c r="T107" s="9"/>
    </row>
    <row r="108" spans="1:20" ht="14.25" hidden="1" customHeight="1">
      <c r="A108" s="43" t="s">
        <v>212</v>
      </c>
      <c r="B108" s="44" t="s">
        <v>213</v>
      </c>
      <c r="C108" s="44"/>
      <c r="D108" s="45">
        <f t="shared" ref="D108:L110" si="66">D234+D355</f>
        <v>0</v>
      </c>
      <c r="E108" s="45">
        <f t="shared" si="66"/>
        <v>0</v>
      </c>
      <c r="F108" s="45">
        <f t="shared" si="66"/>
        <v>0</v>
      </c>
      <c r="G108" s="45">
        <f t="shared" si="66"/>
        <v>0</v>
      </c>
      <c r="H108" s="45">
        <f t="shared" si="66"/>
        <v>0</v>
      </c>
      <c r="I108" s="45">
        <f t="shared" si="66"/>
        <v>0</v>
      </c>
      <c r="J108" s="45">
        <f t="shared" si="66"/>
        <v>0</v>
      </c>
      <c r="K108" s="45">
        <f t="shared" si="66"/>
        <v>0</v>
      </c>
      <c r="L108" s="46">
        <f t="shared" si="66"/>
        <v>0</v>
      </c>
      <c r="M108" s="9"/>
      <c r="N108" s="9"/>
      <c r="O108" s="9"/>
      <c r="P108" s="9"/>
      <c r="Q108" s="9"/>
      <c r="R108" s="9"/>
      <c r="S108" s="9"/>
      <c r="T108" s="9"/>
    </row>
    <row r="109" spans="1:20" ht="12" hidden="1" customHeight="1">
      <c r="A109" s="43" t="s">
        <v>214</v>
      </c>
      <c r="B109" s="44" t="s">
        <v>215</v>
      </c>
      <c r="C109" s="44"/>
      <c r="D109" s="45">
        <f t="shared" si="66"/>
        <v>0</v>
      </c>
      <c r="E109" s="45">
        <f t="shared" si="66"/>
        <v>0</v>
      </c>
      <c r="F109" s="45">
        <f t="shared" si="66"/>
        <v>0</v>
      </c>
      <c r="G109" s="45">
        <f t="shared" si="66"/>
        <v>0</v>
      </c>
      <c r="H109" s="45">
        <f t="shared" si="66"/>
        <v>0</v>
      </c>
      <c r="I109" s="45">
        <f t="shared" si="66"/>
        <v>0</v>
      </c>
      <c r="J109" s="45">
        <f t="shared" si="66"/>
        <v>0</v>
      </c>
      <c r="K109" s="45">
        <f t="shared" si="66"/>
        <v>0</v>
      </c>
      <c r="L109" s="46">
        <f t="shared" si="66"/>
        <v>0</v>
      </c>
      <c r="M109" s="9"/>
      <c r="N109" s="9"/>
      <c r="O109" s="9"/>
      <c r="P109" s="9"/>
      <c r="Q109" s="9"/>
      <c r="R109" s="9"/>
      <c r="S109" s="9"/>
      <c r="T109" s="9"/>
    </row>
    <row r="110" spans="1:20" ht="13.5" hidden="1" customHeight="1">
      <c r="A110" s="43" t="s">
        <v>216</v>
      </c>
      <c r="B110" s="44" t="s">
        <v>217</v>
      </c>
      <c r="C110" s="44"/>
      <c r="D110" s="45">
        <f t="shared" si="66"/>
        <v>0</v>
      </c>
      <c r="E110" s="45">
        <f t="shared" si="66"/>
        <v>0</v>
      </c>
      <c r="F110" s="45">
        <f t="shared" si="66"/>
        <v>0</v>
      </c>
      <c r="G110" s="45">
        <f t="shared" si="66"/>
        <v>0</v>
      </c>
      <c r="H110" s="45">
        <f t="shared" si="66"/>
        <v>0</v>
      </c>
      <c r="I110" s="45">
        <f t="shared" si="66"/>
        <v>0</v>
      </c>
      <c r="J110" s="45">
        <f t="shared" si="66"/>
        <v>0</v>
      </c>
      <c r="K110" s="45">
        <f t="shared" si="66"/>
        <v>0</v>
      </c>
      <c r="L110" s="46">
        <f t="shared" si="66"/>
        <v>0</v>
      </c>
      <c r="M110" s="9"/>
      <c r="N110" s="9"/>
      <c r="O110" s="9"/>
      <c r="P110" s="9"/>
      <c r="Q110" s="9"/>
      <c r="R110" s="9"/>
      <c r="S110" s="9"/>
      <c r="T110" s="9"/>
    </row>
    <row r="111" spans="1:20" ht="25.5" hidden="1" customHeight="1">
      <c r="A111" s="35" t="s">
        <v>218</v>
      </c>
      <c r="B111" s="36" t="s">
        <v>219</v>
      </c>
      <c r="C111" s="36"/>
      <c r="D111" s="37">
        <f>D112+D113+D114</f>
        <v>0</v>
      </c>
      <c r="E111" s="37">
        <f t="shared" ref="E111:L111" si="67">E112+E113+E114</f>
        <v>0</v>
      </c>
      <c r="F111" s="37">
        <f t="shared" si="67"/>
        <v>0</v>
      </c>
      <c r="G111" s="37">
        <f t="shared" si="67"/>
        <v>0</v>
      </c>
      <c r="H111" s="37">
        <f t="shared" si="67"/>
        <v>0</v>
      </c>
      <c r="I111" s="37">
        <f t="shared" si="67"/>
        <v>0</v>
      </c>
      <c r="J111" s="37">
        <f t="shared" si="67"/>
        <v>0</v>
      </c>
      <c r="K111" s="37">
        <f t="shared" si="67"/>
        <v>0</v>
      </c>
      <c r="L111" s="38">
        <f t="shared" si="67"/>
        <v>0</v>
      </c>
      <c r="M111" s="9"/>
      <c r="N111" s="9"/>
      <c r="O111" s="9"/>
      <c r="P111" s="9"/>
      <c r="Q111" s="9"/>
      <c r="R111" s="9"/>
      <c r="S111" s="9"/>
      <c r="T111" s="9"/>
    </row>
    <row r="112" spans="1:20" ht="15" hidden="1" customHeight="1">
      <c r="A112" s="43" t="s">
        <v>220</v>
      </c>
      <c r="B112" s="54" t="s">
        <v>221</v>
      </c>
      <c r="C112" s="54"/>
      <c r="D112" s="45">
        <f>D238+D359</f>
        <v>0</v>
      </c>
      <c r="E112" s="45">
        <f t="shared" ref="E112:L112" si="68">E238+E359</f>
        <v>0</v>
      </c>
      <c r="F112" s="45">
        <f t="shared" si="68"/>
        <v>0</v>
      </c>
      <c r="G112" s="45">
        <f t="shared" si="68"/>
        <v>0</v>
      </c>
      <c r="H112" s="45">
        <f t="shared" si="68"/>
        <v>0</v>
      </c>
      <c r="I112" s="45">
        <f t="shared" si="68"/>
        <v>0</v>
      </c>
      <c r="J112" s="45">
        <f t="shared" si="68"/>
        <v>0</v>
      </c>
      <c r="K112" s="45">
        <f t="shared" si="68"/>
        <v>0</v>
      </c>
      <c r="L112" s="46">
        <f t="shared" si="68"/>
        <v>0</v>
      </c>
      <c r="M112" s="9"/>
      <c r="N112" s="9"/>
      <c r="O112" s="9"/>
      <c r="P112" s="9"/>
      <c r="Q112" s="9"/>
      <c r="R112" s="9"/>
      <c r="S112" s="9"/>
      <c r="T112" s="9"/>
    </row>
    <row r="113" spans="1:20" ht="15.75" hidden="1" customHeight="1">
      <c r="A113" s="43" t="s">
        <v>222</v>
      </c>
      <c r="B113" s="44" t="s">
        <v>223</v>
      </c>
      <c r="C113" s="44"/>
      <c r="D113" s="45">
        <f t="shared" ref="D113:L114" si="69">D239+D360</f>
        <v>0</v>
      </c>
      <c r="E113" s="45">
        <f t="shared" si="69"/>
        <v>0</v>
      </c>
      <c r="F113" s="45">
        <f t="shared" si="69"/>
        <v>0</v>
      </c>
      <c r="G113" s="45">
        <f t="shared" si="69"/>
        <v>0</v>
      </c>
      <c r="H113" s="45">
        <f t="shared" si="69"/>
        <v>0</v>
      </c>
      <c r="I113" s="45">
        <f t="shared" si="69"/>
        <v>0</v>
      </c>
      <c r="J113" s="45">
        <f t="shared" si="69"/>
        <v>0</v>
      </c>
      <c r="K113" s="45">
        <f t="shared" si="69"/>
        <v>0</v>
      </c>
      <c r="L113" s="46">
        <f t="shared" si="69"/>
        <v>0</v>
      </c>
      <c r="M113" s="9"/>
      <c r="N113" s="9"/>
      <c r="O113" s="9"/>
      <c r="P113" s="9"/>
      <c r="Q113" s="9"/>
      <c r="R113" s="9"/>
      <c r="S113" s="9"/>
      <c r="T113" s="9"/>
    </row>
    <row r="114" spans="1:20" ht="14.25" hidden="1" customHeight="1">
      <c r="A114" s="43" t="s">
        <v>224</v>
      </c>
      <c r="B114" s="44" t="s">
        <v>225</v>
      </c>
      <c r="C114" s="44"/>
      <c r="D114" s="45">
        <f t="shared" si="69"/>
        <v>0</v>
      </c>
      <c r="E114" s="45">
        <f t="shared" si="69"/>
        <v>0</v>
      </c>
      <c r="F114" s="45">
        <f t="shared" si="69"/>
        <v>0</v>
      </c>
      <c r="G114" s="45">
        <f t="shared" si="69"/>
        <v>0</v>
      </c>
      <c r="H114" s="45">
        <f t="shared" si="69"/>
        <v>0</v>
      </c>
      <c r="I114" s="45">
        <f t="shared" si="69"/>
        <v>0</v>
      </c>
      <c r="J114" s="45">
        <f t="shared" si="69"/>
        <v>0</v>
      </c>
      <c r="K114" s="45">
        <f t="shared" si="69"/>
        <v>0</v>
      </c>
      <c r="L114" s="46">
        <f t="shared" si="69"/>
        <v>0</v>
      </c>
      <c r="M114" s="9"/>
      <c r="N114" s="9"/>
      <c r="O114" s="9"/>
      <c r="P114" s="9"/>
      <c r="Q114" s="9"/>
      <c r="R114" s="9"/>
      <c r="S114" s="9"/>
      <c r="T114" s="9"/>
    </row>
    <row r="115" spans="1:20" ht="26.25" customHeight="1">
      <c r="A115" s="35" t="s">
        <v>226</v>
      </c>
      <c r="B115" s="36" t="s">
        <v>227</v>
      </c>
      <c r="C115" s="36"/>
      <c r="D115" s="37">
        <f>D116</f>
        <v>0</v>
      </c>
      <c r="E115" s="37">
        <f t="shared" ref="E115:L115" si="70">E116</f>
        <v>1000000</v>
      </c>
      <c r="F115" s="37">
        <f t="shared" si="70"/>
        <v>1253000</v>
      </c>
      <c r="G115" s="37">
        <f t="shared" si="70"/>
        <v>1209164</v>
      </c>
      <c r="H115" s="37">
        <f t="shared" si="70"/>
        <v>0</v>
      </c>
      <c r="I115" s="37">
        <f t="shared" si="70"/>
        <v>1209164</v>
      </c>
      <c r="J115" s="37">
        <f t="shared" si="70"/>
        <v>1209164</v>
      </c>
      <c r="K115" s="37">
        <f t="shared" si="70"/>
        <v>0</v>
      </c>
      <c r="L115" s="38">
        <f t="shared" si="70"/>
        <v>1209164</v>
      </c>
      <c r="M115" s="9"/>
      <c r="N115" s="9"/>
      <c r="O115" s="9"/>
      <c r="P115" s="9"/>
      <c r="Q115" s="9"/>
      <c r="R115" s="9"/>
      <c r="S115" s="9"/>
      <c r="T115" s="9"/>
    </row>
    <row r="116" spans="1:20" ht="25.5">
      <c r="A116" s="55" t="s">
        <v>228</v>
      </c>
      <c r="B116" s="40" t="s">
        <v>229</v>
      </c>
      <c r="C116" s="40"/>
      <c r="D116" s="41">
        <f>D117+D118+D119</f>
        <v>0</v>
      </c>
      <c r="E116" s="41">
        <f t="shared" ref="E116:L116" si="71">E117+E118+E119</f>
        <v>1000000</v>
      </c>
      <c r="F116" s="41">
        <f t="shared" si="71"/>
        <v>1253000</v>
      </c>
      <c r="G116" s="41">
        <f t="shared" si="71"/>
        <v>1209164</v>
      </c>
      <c r="H116" s="41">
        <f t="shared" si="71"/>
        <v>0</v>
      </c>
      <c r="I116" s="41">
        <f t="shared" si="71"/>
        <v>1209164</v>
      </c>
      <c r="J116" s="41">
        <f t="shared" si="71"/>
        <v>1209164</v>
      </c>
      <c r="K116" s="41">
        <f t="shared" si="71"/>
        <v>0</v>
      </c>
      <c r="L116" s="42">
        <f t="shared" si="71"/>
        <v>1209164</v>
      </c>
      <c r="M116" s="9"/>
      <c r="N116" s="9"/>
      <c r="O116" s="9"/>
      <c r="P116" s="9"/>
      <c r="Q116" s="9"/>
      <c r="R116" s="9"/>
      <c r="S116" s="9"/>
      <c r="T116" s="9"/>
    </row>
    <row r="117" spans="1:20" ht="15" customHeight="1">
      <c r="A117" s="43" t="s">
        <v>230</v>
      </c>
      <c r="B117" s="54" t="s">
        <v>231</v>
      </c>
      <c r="C117" s="54"/>
      <c r="D117" s="45">
        <f>D243+D364</f>
        <v>0</v>
      </c>
      <c r="E117" s="45">
        <f t="shared" ref="E117:L117" si="72">E243+E364</f>
        <v>1000000</v>
      </c>
      <c r="F117" s="45">
        <f t="shared" si="72"/>
        <v>1253000</v>
      </c>
      <c r="G117" s="45">
        <f t="shared" si="72"/>
        <v>1209164</v>
      </c>
      <c r="H117" s="45">
        <f t="shared" si="72"/>
        <v>0</v>
      </c>
      <c r="I117" s="45">
        <f t="shared" si="72"/>
        <v>1209164</v>
      </c>
      <c r="J117" s="45">
        <f t="shared" si="72"/>
        <v>1209164</v>
      </c>
      <c r="K117" s="45">
        <f t="shared" si="72"/>
        <v>0</v>
      </c>
      <c r="L117" s="46">
        <f t="shared" si="72"/>
        <v>1209164</v>
      </c>
      <c r="M117" s="9"/>
      <c r="N117" s="9"/>
      <c r="O117" s="9"/>
      <c r="P117" s="9"/>
      <c r="Q117" s="9"/>
      <c r="R117" s="9"/>
      <c r="S117" s="9"/>
      <c r="T117" s="9"/>
    </row>
    <row r="118" spans="1:20" ht="15" customHeight="1">
      <c r="A118" s="43" t="s">
        <v>232</v>
      </c>
      <c r="B118" s="54" t="s">
        <v>233</v>
      </c>
      <c r="C118" s="54"/>
      <c r="D118" s="45">
        <f t="shared" ref="D118:L119" si="73">D244+D365</f>
        <v>0</v>
      </c>
      <c r="E118" s="45">
        <f t="shared" si="73"/>
        <v>0</v>
      </c>
      <c r="F118" s="45">
        <f t="shared" si="73"/>
        <v>0</v>
      </c>
      <c r="G118" s="45">
        <f t="shared" si="73"/>
        <v>0</v>
      </c>
      <c r="H118" s="45">
        <f t="shared" si="73"/>
        <v>0</v>
      </c>
      <c r="I118" s="45">
        <f t="shared" si="73"/>
        <v>0</v>
      </c>
      <c r="J118" s="45">
        <f t="shared" si="73"/>
        <v>0</v>
      </c>
      <c r="K118" s="45">
        <f t="shared" si="73"/>
        <v>0</v>
      </c>
      <c r="L118" s="46">
        <f t="shared" si="73"/>
        <v>0</v>
      </c>
      <c r="M118" s="9"/>
      <c r="N118" s="9"/>
      <c r="O118" s="9"/>
      <c r="P118" s="9"/>
      <c r="Q118" s="9"/>
      <c r="R118" s="9"/>
      <c r="S118" s="9"/>
      <c r="T118" s="9"/>
    </row>
    <row r="119" spans="1:20" ht="15" customHeight="1">
      <c r="A119" s="43" t="s">
        <v>234</v>
      </c>
      <c r="B119" s="44" t="s">
        <v>235</v>
      </c>
      <c r="C119" s="44"/>
      <c r="D119" s="45">
        <f t="shared" si="73"/>
        <v>0</v>
      </c>
      <c r="E119" s="45">
        <f t="shared" si="73"/>
        <v>0</v>
      </c>
      <c r="F119" s="45">
        <f t="shared" si="73"/>
        <v>0</v>
      </c>
      <c r="G119" s="45">
        <f t="shared" si="73"/>
        <v>0</v>
      </c>
      <c r="H119" s="45">
        <f t="shared" si="73"/>
        <v>0</v>
      </c>
      <c r="I119" s="45">
        <f t="shared" si="73"/>
        <v>0</v>
      </c>
      <c r="J119" s="45">
        <f t="shared" si="73"/>
        <v>0</v>
      </c>
      <c r="K119" s="45">
        <f t="shared" si="73"/>
        <v>0</v>
      </c>
      <c r="L119" s="46">
        <f t="shared" si="73"/>
        <v>0</v>
      </c>
      <c r="M119" s="9"/>
      <c r="N119" s="9"/>
      <c r="O119" s="9"/>
      <c r="P119" s="9"/>
      <c r="Q119" s="9"/>
      <c r="R119" s="9"/>
      <c r="S119" s="9"/>
      <c r="T119" s="9"/>
    </row>
    <row r="120" spans="1:20" ht="30" customHeight="1">
      <c r="A120" s="35" t="s">
        <v>236</v>
      </c>
      <c r="B120" s="36" t="s">
        <v>237</v>
      </c>
      <c r="C120" s="36"/>
      <c r="D120" s="37">
        <f>D121+D125+D127</f>
        <v>20643782</v>
      </c>
      <c r="E120" s="37">
        <f t="shared" ref="E120:L120" si="74">E121+E125+E127</f>
        <v>73740962</v>
      </c>
      <c r="F120" s="37">
        <f t="shared" si="74"/>
        <v>61583782</v>
      </c>
      <c r="G120" s="37">
        <f t="shared" si="74"/>
        <v>54742656</v>
      </c>
      <c r="H120" s="37">
        <f t="shared" si="74"/>
        <v>0</v>
      </c>
      <c r="I120" s="37">
        <f t="shared" si="74"/>
        <v>54742656</v>
      </c>
      <c r="J120" s="37">
        <f t="shared" si="74"/>
        <v>54742656</v>
      </c>
      <c r="K120" s="37">
        <f t="shared" si="74"/>
        <v>0</v>
      </c>
      <c r="L120" s="38">
        <f t="shared" si="74"/>
        <v>36648465</v>
      </c>
      <c r="M120" s="9"/>
      <c r="N120" s="9"/>
      <c r="O120" s="9"/>
      <c r="P120" s="9"/>
      <c r="Q120" s="9"/>
      <c r="R120" s="9"/>
      <c r="S120" s="9"/>
      <c r="T120" s="9"/>
    </row>
    <row r="121" spans="1:20" ht="20.100000000000001" customHeight="1">
      <c r="A121" s="55" t="s">
        <v>238</v>
      </c>
      <c r="B121" s="40" t="s">
        <v>239</v>
      </c>
      <c r="C121" s="40"/>
      <c r="D121" s="41">
        <f>D122+D123+D124</f>
        <v>14683920</v>
      </c>
      <c r="E121" s="41">
        <f t="shared" ref="E121:L121" si="75">E122+E123+E124</f>
        <v>65850000</v>
      </c>
      <c r="F121" s="41">
        <f t="shared" si="75"/>
        <v>55623920</v>
      </c>
      <c r="G121" s="41">
        <f t="shared" si="75"/>
        <v>50701919</v>
      </c>
      <c r="H121" s="41">
        <f t="shared" si="75"/>
        <v>0</v>
      </c>
      <c r="I121" s="41">
        <f t="shared" si="75"/>
        <v>50701919</v>
      </c>
      <c r="J121" s="41">
        <f t="shared" si="75"/>
        <v>50701919</v>
      </c>
      <c r="K121" s="41">
        <f t="shared" si="75"/>
        <v>0</v>
      </c>
      <c r="L121" s="42">
        <f t="shared" si="75"/>
        <v>35636554</v>
      </c>
      <c r="M121" s="9"/>
      <c r="N121" s="9"/>
      <c r="O121" s="9"/>
      <c r="P121" s="9"/>
      <c r="Q121" s="9"/>
      <c r="R121" s="9"/>
      <c r="S121" s="9"/>
      <c r="T121" s="9"/>
    </row>
    <row r="122" spans="1:20" ht="20.100000000000001" customHeight="1">
      <c r="A122" s="43" t="s">
        <v>240</v>
      </c>
      <c r="B122" s="44" t="s">
        <v>241</v>
      </c>
      <c r="C122" s="44"/>
      <c r="D122" s="45">
        <f>D248+D369</f>
        <v>5340000</v>
      </c>
      <c r="E122" s="45">
        <f t="shared" ref="E122:L122" si="76">E248+E369</f>
        <v>15340000</v>
      </c>
      <c r="F122" s="45">
        <f t="shared" si="76"/>
        <v>5340000</v>
      </c>
      <c r="G122" s="45">
        <f t="shared" si="76"/>
        <v>3203172</v>
      </c>
      <c r="H122" s="45">
        <f t="shared" si="76"/>
        <v>0</v>
      </c>
      <c r="I122" s="45">
        <f t="shared" si="76"/>
        <v>3203172</v>
      </c>
      <c r="J122" s="45">
        <f t="shared" si="76"/>
        <v>3203172</v>
      </c>
      <c r="K122" s="45">
        <f t="shared" si="76"/>
        <v>0</v>
      </c>
      <c r="L122" s="46">
        <f t="shared" si="76"/>
        <v>0</v>
      </c>
      <c r="M122" s="9"/>
      <c r="N122" s="9"/>
      <c r="O122" s="9"/>
      <c r="P122" s="9"/>
      <c r="Q122" s="9"/>
      <c r="R122" s="9"/>
      <c r="S122" s="9"/>
      <c r="T122" s="9"/>
    </row>
    <row r="123" spans="1:20" ht="20.100000000000001" customHeight="1">
      <c r="A123" s="43" t="s">
        <v>242</v>
      </c>
      <c r="B123" s="44" t="s">
        <v>243</v>
      </c>
      <c r="C123" s="44"/>
      <c r="D123" s="45">
        <f t="shared" ref="D123:L124" si="77">D249+D370</f>
        <v>5000</v>
      </c>
      <c r="E123" s="45">
        <f t="shared" si="77"/>
        <v>10500000</v>
      </c>
      <c r="F123" s="45">
        <f t="shared" si="77"/>
        <v>9835000</v>
      </c>
      <c r="G123" s="45">
        <f t="shared" si="77"/>
        <v>9789098</v>
      </c>
      <c r="H123" s="45">
        <f t="shared" si="77"/>
        <v>0</v>
      </c>
      <c r="I123" s="45">
        <f t="shared" si="77"/>
        <v>9789098</v>
      </c>
      <c r="J123" s="45">
        <f t="shared" si="77"/>
        <v>9789098</v>
      </c>
      <c r="K123" s="45">
        <f t="shared" si="77"/>
        <v>0</v>
      </c>
      <c r="L123" s="46">
        <f t="shared" si="77"/>
        <v>9789098</v>
      </c>
      <c r="M123" s="9"/>
      <c r="N123" s="9"/>
      <c r="O123" s="9"/>
      <c r="P123" s="9"/>
      <c r="Q123" s="9"/>
      <c r="R123" s="9"/>
      <c r="S123" s="9"/>
      <c r="T123" s="9"/>
    </row>
    <row r="124" spans="1:20" ht="20.100000000000001" customHeight="1">
      <c r="A124" s="43" t="s">
        <v>244</v>
      </c>
      <c r="B124" s="44" t="s">
        <v>245</v>
      </c>
      <c r="C124" s="44"/>
      <c r="D124" s="45">
        <f t="shared" si="77"/>
        <v>9338920</v>
      </c>
      <c r="E124" s="45">
        <f t="shared" si="77"/>
        <v>40010000</v>
      </c>
      <c r="F124" s="45">
        <f t="shared" si="77"/>
        <v>40448920</v>
      </c>
      <c r="G124" s="45">
        <f t="shared" si="77"/>
        <v>37709649</v>
      </c>
      <c r="H124" s="45">
        <f t="shared" si="77"/>
        <v>0</v>
      </c>
      <c r="I124" s="45">
        <f t="shared" si="77"/>
        <v>37709649</v>
      </c>
      <c r="J124" s="45">
        <f t="shared" si="77"/>
        <v>37709649</v>
      </c>
      <c r="K124" s="45">
        <f t="shared" si="77"/>
        <v>0</v>
      </c>
      <c r="L124" s="46">
        <f t="shared" si="77"/>
        <v>25847456</v>
      </c>
      <c r="M124" s="9"/>
      <c r="N124" s="9"/>
      <c r="O124" s="9"/>
      <c r="P124" s="9"/>
      <c r="Q124" s="9"/>
      <c r="R124" s="9"/>
      <c r="S124" s="9"/>
      <c r="T124" s="9"/>
    </row>
    <row r="125" spans="1:20" ht="13.5" customHeight="1">
      <c r="A125" s="55" t="s">
        <v>246</v>
      </c>
      <c r="B125" s="40" t="s">
        <v>247</v>
      </c>
      <c r="C125" s="40"/>
      <c r="D125" s="41">
        <f>D126</f>
        <v>0</v>
      </c>
      <c r="E125" s="41">
        <f t="shared" ref="E125:L125" si="78">E126</f>
        <v>0</v>
      </c>
      <c r="F125" s="41">
        <f t="shared" si="78"/>
        <v>0</v>
      </c>
      <c r="G125" s="41">
        <f t="shared" si="78"/>
        <v>0</v>
      </c>
      <c r="H125" s="41">
        <f t="shared" si="78"/>
        <v>0</v>
      </c>
      <c r="I125" s="41">
        <f t="shared" si="78"/>
        <v>0</v>
      </c>
      <c r="J125" s="41">
        <f t="shared" si="78"/>
        <v>0</v>
      </c>
      <c r="K125" s="41">
        <f t="shared" si="78"/>
        <v>0</v>
      </c>
      <c r="L125" s="42">
        <f t="shared" si="78"/>
        <v>0</v>
      </c>
      <c r="M125" s="9"/>
      <c r="N125" s="9"/>
      <c r="O125" s="9"/>
      <c r="P125" s="9"/>
      <c r="Q125" s="9"/>
      <c r="R125" s="9"/>
      <c r="S125" s="9"/>
      <c r="T125" s="9"/>
    </row>
    <row r="126" spans="1:20" ht="20.100000000000001" customHeight="1">
      <c r="A126" s="43" t="s">
        <v>248</v>
      </c>
      <c r="B126" s="44" t="s">
        <v>249</v>
      </c>
      <c r="C126" s="44"/>
      <c r="D126" s="45">
        <f>D252+D373</f>
        <v>0</v>
      </c>
      <c r="E126" s="45">
        <f t="shared" ref="E126:L127" si="79">E252+E373</f>
        <v>0</v>
      </c>
      <c r="F126" s="45">
        <f t="shared" si="79"/>
        <v>0</v>
      </c>
      <c r="G126" s="45">
        <f t="shared" si="79"/>
        <v>0</v>
      </c>
      <c r="H126" s="45">
        <f t="shared" si="79"/>
        <v>0</v>
      </c>
      <c r="I126" s="45">
        <f t="shared" si="79"/>
        <v>0</v>
      </c>
      <c r="J126" s="45">
        <f t="shared" si="79"/>
        <v>0</v>
      </c>
      <c r="K126" s="45">
        <f t="shared" si="79"/>
        <v>0</v>
      </c>
      <c r="L126" s="46">
        <f t="shared" si="79"/>
        <v>0</v>
      </c>
      <c r="M126" s="9"/>
      <c r="N126" s="9"/>
      <c r="O126" s="9"/>
      <c r="P126" s="9"/>
      <c r="Q126" s="9"/>
      <c r="R126" s="9"/>
      <c r="S126" s="9"/>
      <c r="T126" s="9"/>
    </row>
    <row r="127" spans="1:20" ht="15" customHeight="1" thickBot="1">
      <c r="A127" s="63" t="s">
        <v>250</v>
      </c>
      <c r="B127" s="44" t="s">
        <v>251</v>
      </c>
      <c r="C127" s="44"/>
      <c r="D127" s="45">
        <f>D253+D374</f>
        <v>5959862</v>
      </c>
      <c r="E127" s="45">
        <f t="shared" si="79"/>
        <v>7890962</v>
      </c>
      <c r="F127" s="45">
        <f t="shared" si="79"/>
        <v>5959862</v>
      </c>
      <c r="G127" s="45">
        <f t="shared" si="79"/>
        <v>4040737</v>
      </c>
      <c r="H127" s="45">
        <f t="shared" si="79"/>
        <v>0</v>
      </c>
      <c r="I127" s="45">
        <f t="shared" si="79"/>
        <v>4040737</v>
      </c>
      <c r="J127" s="45">
        <f t="shared" si="79"/>
        <v>4040737</v>
      </c>
      <c r="K127" s="45">
        <f t="shared" si="79"/>
        <v>0</v>
      </c>
      <c r="L127" s="46">
        <f t="shared" si="79"/>
        <v>1011911</v>
      </c>
      <c r="M127" s="9"/>
      <c r="N127" s="9"/>
      <c r="O127" s="9"/>
      <c r="P127" s="9"/>
      <c r="Q127" s="9"/>
      <c r="R127" s="9"/>
      <c r="S127" s="9"/>
      <c r="T127" s="9"/>
    </row>
    <row r="128" spans="1:20" ht="48" hidden="1" thickBot="1">
      <c r="A128" s="64" t="s">
        <v>252</v>
      </c>
      <c r="B128" s="36" t="s">
        <v>253</v>
      </c>
      <c r="C128" s="36"/>
      <c r="D128" s="37">
        <f>D129+D130+D131+D132+D133</f>
        <v>0</v>
      </c>
      <c r="E128" s="37">
        <f t="shared" ref="E128:L128" si="80">E129+E130+E131+E132+E133</f>
        <v>0</v>
      </c>
      <c r="F128" s="37">
        <f t="shared" si="80"/>
        <v>0</v>
      </c>
      <c r="G128" s="37">
        <f t="shared" si="80"/>
        <v>0</v>
      </c>
      <c r="H128" s="37">
        <f t="shared" si="80"/>
        <v>4200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8">
        <f t="shared" si="80"/>
        <v>0</v>
      </c>
      <c r="M128" s="9"/>
      <c r="N128" s="9"/>
      <c r="O128" s="9"/>
      <c r="P128" s="9"/>
      <c r="Q128" s="9"/>
      <c r="R128" s="9"/>
      <c r="S128" s="9"/>
      <c r="T128" s="9"/>
    </row>
    <row r="129" spans="1:20" ht="14.25" hidden="1" customHeight="1">
      <c r="A129" s="63" t="s">
        <v>254</v>
      </c>
      <c r="B129" s="44" t="s">
        <v>255</v>
      </c>
      <c r="C129" s="44"/>
      <c r="D129" s="45">
        <f>D255+D376</f>
        <v>0</v>
      </c>
      <c r="E129" s="45">
        <f t="shared" ref="E129:J129" si="81">E255+E376</f>
        <v>0</v>
      </c>
      <c r="F129" s="45">
        <f t="shared" si="81"/>
        <v>0</v>
      </c>
      <c r="G129" s="45">
        <f t="shared" si="81"/>
        <v>0</v>
      </c>
      <c r="H129" s="45">
        <f t="shared" si="81"/>
        <v>0</v>
      </c>
      <c r="I129" s="45">
        <f t="shared" si="81"/>
        <v>0</v>
      </c>
      <c r="J129" s="45">
        <f t="shared" si="81"/>
        <v>0</v>
      </c>
      <c r="K129" s="45">
        <f>I129-J129</f>
        <v>0</v>
      </c>
      <c r="L129" s="46">
        <f>L255+L376</f>
        <v>0</v>
      </c>
      <c r="M129" s="9"/>
      <c r="N129" s="9"/>
      <c r="O129" s="9"/>
      <c r="P129" s="9"/>
      <c r="Q129" s="9"/>
      <c r="R129" s="9"/>
      <c r="S129" s="9"/>
      <c r="T129" s="9"/>
    </row>
    <row r="130" spans="1:20" ht="14.25" hidden="1" customHeight="1">
      <c r="A130" s="63" t="s">
        <v>256</v>
      </c>
      <c r="B130" s="44" t="s">
        <v>257</v>
      </c>
      <c r="C130" s="44"/>
      <c r="D130" s="45">
        <f t="shared" ref="D130:J133" si="82">D256+D377</f>
        <v>0</v>
      </c>
      <c r="E130" s="45">
        <f t="shared" si="82"/>
        <v>0</v>
      </c>
      <c r="F130" s="45">
        <f t="shared" si="82"/>
        <v>0</v>
      </c>
      <c r="G130" s="45">
        <f t="shared" si="82"/>
        <v>0</v>
      </c>
      <c r="H130" s="45">
        <f t="shared" si="82"/>
        <v>0</v>
      </c>
      <c r="I130" s="45">
        <f t="shared" si="82"/>
        <v>0</v>
      </c>
      <c r="J130" s="45">
        <f t="shared" si="82"/>
        <v>0</v>
      </c>
      <c r="K130" s="45">
        <f>I130-J130</f>
        <v>0</v>
      </c>
      <c r="L130" s="46">
        <f>L256+L377</f>
        <v>0</v>
      </c>
      <c r="M130" s="9"/>
      <c r="N130" s="9"/>
      <c r="O130" s="9"/>
      <c r="P130" s="9"/>
      <c r="Q130" s="9"/>
      <c r="R130" s="9"/>
      <c r="S130" s="9"/>
      <c r="T130" s="9"/>
    </row>
    <row r="131" spans="1:20" ht="15" hidden="1" customHeight="1">
      <c r="A131" s="63" t="s">
        <v>258</v>
      </c>
      <c r="B131" s="44" t="s">
        <v>259</v>
      </c>
      <c r="C131" s="44"/>
      <c r="D131" s="45">
        <f t="shared" si="82"/>
        <v>0</v>
      </c>
      <c r="E131" s="45">
        <f t="shared" si="82"/>
        <v>0</v>
      </c>
      <c r="F131" s="45">
        <f t="shared" si="82"/>
        <v>0</v>
      </c>
      <c r="G131" s="45">
        <f t="shared" si="82"/>
        <v>0</v>
      </c>
      <c r="H131" s="45">
        <f t="shared" si="82"/>
        <v>0</v>
      </c>
      <c r="I131" s="45">
        <f t="shared" si="82"/>
        <v>0</v>
      </c>
      <c r="J131" s="45">
        <f t="shared" si="82"/>
        <v>0</v>
      </c>
      <c r="K131" s="45">
        <f>I131-J131</f>
        <v>0</v>
      </c>
      <c r="L131" s="46">
        <f>L257+L378</f>
        <v>0</v>
      </c>
      <c r="M131" s="9"/>
      <c r="N131" s="9"/>
      <c r="O131" s="9"/>
      <c r="P131" s="9"/>
      <c r="Q131" s="9"/>
      <c r="R131" s="9"/>
      <c r="S131" s="9"/>
      <c r="T131" s="9"/>
    </row>
    <row r="132" spans="1:20" ht="13.5" hidden="1" customHeight="1">
      <c r="A132" s="63" t="s">
        <v>260</v>
      </c>
      <c r="B132" s="44" t="s">
        <v>261</v>
      </c>
      <c r="C132" s="44"/>
      <c r="D132" s="45">
        <f t="shared" si="82"/>
        <v>0</v>
      </c>
      <c r="E132" s="45">
        <f t="shared" si="82"/>
        <v>0</v>
      </c>
      <c r="F132" s="45">
        <f t="shared" si="82"/>
        <v>0</v>
      </c>
      <c r="G132" s="45">
        <f t="shared" si="82"/>
        <v>0</v>
      </c>
      <c r="H132" s="45">
        <f t="shared" si="82"/>
        <v>0</v>
      </c>
      <c r="I132" s="45">
        <f t="shared" si="82"/>
        <v>0</v>
      </c>
      <c r="J132" s="45">
        <f t="shared" si="82"/>
        <v>0</v>
      </c>
      <c r="K132" s="45">
        <f>I132-J132</f>
        <v>0</v>
      </c>
      <c r="L132" s="46">
        <f>L258+L379</f>
        <v>0</v>
      </c>
      <c r="M132" s="9"/>
      <c r="N132" s="9"/>
      <c r="O132" s="9"/>
      <c r="P132" s="9"/>
      <c r="Q132" s="9"/>
      <c r="R132" s="9"/>
      <c r="S132" s="9"/>
      <c r="T132" s="9"/>
    </row>
    <row r="133" spans="1:20" ht="12.75" hidden="1" customHeight="1">
      <c r="A133" s="63" t="s">
        <v>262</v>
      </c>
      <c r="B133" s="44" t="s">
        <v>263</v>
      </c>
      <c r="C133" s="44"/>
      <c r="D133" s="45">
        <f t="shared" si="82"/>
        <v>0</v>
      </c>
      <c r="E133" s="45">
        <f t="shared" si="82"/>
        <v>0</v>
      </c>
      <c r="F133" s="45">
        <f t="shared" si="82"/>
        <v>0</v>
      </c>
      <c r="G133" s="45">
        <f t="shared" si="82"/>
        <v>0</v>
      </c>
      <c r="H133" s="45">
        <f t="shared" si="82"/>
        <v>4200</v>
      </c>
      <c r="I133" s="45">
        <f t="shared" si="82"/>
        <v>0</v>
      </c>
      <c r="J133" s="45">
        <f t="shared" si="82"/>
        <v>0</v>
      </c>
      <c r="K133" s="45">
        <f>I133-J133</f>
        <v>0</v>
      </c>
      <c r="L133" s="46">
        <f>L259+L380</f>
        <v>0</v>
      </c>
      <c r="M133" s="9"/>
      <c r="N133" s="9"/>
      <c r="O133" s="9"/>
      <c r="P133" s="9"/>
      <c r="Q133" s="9"/>
      <c r="R133" s="9"/>
      <c r="S133" s="9"/>
      <c r="T133" s="9"/>
    </row>
    <row r="134" spans="1:20" ht="13.5" hidden="1" customHeight="1">
      <c r="A134" s="65" t="s">
        <v>264</v>
      </c>
      <c r="B134" s="32" t="s">
        <v>265</v>
      </c>
      <c r="C134" s="32"/>
      <c r="D134" s="66"/>
      <c r="E134" s="67"/>
      <c r="F134" s="68"/>
      <c r="G134" s="69"/>
      <c r="H134" s="70"/>
      <c r="I134" s="70"/>
      <c r="J134" s="69"/>
      <c r="K134" s="71"/>
      <c r="L134" s="72"/>
      <c r="M134" s="9"/>
      <c r="N134" s="9"/>
      <c r="O134" s="9"/>
      <c r="P134" s="9"/>
      <c r="Q134" s="9"/>
      <c r="R134" s="9"/>
      <c r="S134" s="9"/>
      <c r="T134" s="9"/>
    </row>
    <row r="135" spans="1:20" ht="13.5" hidden="1" customHeight="1">
      <c r="A135" s="73" t="s">
        <v>266</v>
      </c>
      <c r="B135" s="74" t="s">
        <v>267</v>
      </c>
      <c r="C135" s="74"/>
      <c r="D135" s="75"/>
      <c r="E135" s="76"/>
      <c r="F135" s="77"/>
      <c r="G135" s="52"/>
      <c r="H135" s="78"/>
      <c r="I135" s="78"/>
      <c r="J135" s="51"/>
      <c r="K135" s="52"/>
      <c r="L135" s="53"/>
      <c r="M135" s="9"/>
      <c r="N135" s="9"/>
      <c r="O135" s="9"/>
      <c r="P135" s="9"/>
      <c r="Q135" s="9"/>
      <c r="R135" s="9"/>
      <c r="S135" s="9"/>
      <c r="T135" s="9"/>
    </row>
    <row r="136" spans="1:20" ht="20.100000000000001" hidden="1" customHeight="1">
      <c r="A136" s="79" t="s">
        <v>268</v>
      </c>
      <c r="B136" s="74" t="s">
        <v>269</v>
      </c>
      <c r="C136" s="74"/>
      <c r="D136" s="75"/>
      <c r="E136" s="76"/>
      <c r="F136" s="77"/>
      <c r="G136" s="52"/>
      <c r="H136" s="78"/>
      <c r="I136" s="78"/>
      <c r="J136" s="51"/>
      <c r="K136" s="52"/>
      <c r="L136" s="53"/>
      <c r="M136" s="9"/>
      <c r="N136" s="9"/>
      <c r="O136" s="9"/>
      <c r="P136" s="9"/>
      <c r="Q136" s="9"/>
      <c r="R136" s="9"/>
      <c r="S136" s="9"/>
      <c r="T136" s="9"/>
    </row>
    <row r="137" spans="1:20" s="84" customFormat="1" ht="39.950000000000003" customHeight="1" thickBot="1">
      <c r="A137" s="80" t="s">
        <v>270</v>
      </c>
      <c r="B137" s="80" t="s">
        <v>19</v>
      </c>
      <c r="C137" s="80"/>
      <c r="D137" s="81">
        <f>D138+D153+D161+D213+D230+D260</f>
        <v>0</v>
      </c>
      <c r="E137" s="81">
        <f t="shared" ref="E137:L137" si="83">E138+E153+E161+E213+E230+E260</f>
        <v>163426367</v>
      </c>
      <c r="F137" s="81">
        <f t="shared" si="83"/>
        <v>179094379</v>
      </c>
      <c r="G137" s="81">
        <f t="shared" si="83"/>
        <v>175479681</v>
      </c>
      <c r="H137" s="82">
        <f t="shared" si="83"/>
        <v>4200</v>
      </c>
      <c r="I137" s="81">
        <f t="shared" si="83"/>
        <v>175479681</v>
      </c>
      <c r="J137" s="81">
        <f t="shared" si="83"/>
        <v>175479681</v>
      </c>
      <c r="K137" s="81">
        <f t="shared" si="83"/>
        <v>0</v>
      </c>
      <c r="L137" s="81">
        <f t="shared" si="83"/>
        <v>163619628</v>
      </c>
      <c r="M137" s="83"/>
      <c r="N137" s="83"/>
      <c r="O137" s="83"/>
      <c r="P137" s="83"/>
      <c r="Q137" s="83"/>
      <c r="R137" s="83"/>
      <c r="S137" s="83"/>
      <c r="T137" s="83"/>
    </row>
    <row r="138" spans="1:20" ht="27" customHeight="1">
      <c r="A138" s="85" t="s">
        <v>271</v>
      </c>
      <c r="B138" s="86" t="s">
        <v>21</v>
      </c>
      <c r="C138" s="86"/>
      <c r="D138" s="87">
        <f>D139+D142+D148+D149</f>
        <v>0</v>
      </c>
      <c r="E138" s="87">
        <f t="shared" ref="E138:L138" si="84">E139+E142+E148+E149</f>
        <v>25939000</v>
      </c>
      <c r="F138" s="87">
        <f t="shared" si="84"/>
        <v>26751025</v>
      </c>
      <c r="G138" s="87">
        <f t="shared" si="84"/>
        <v>26172320</v>
      </c>
      <c r="H138" s="88">
        <f t="shared" si="84"/>
        <v>0</v>
      </c>
      <c r="I138" s="87">
        <f t="shared" si="84"/>
        <v>26172320</v>
      </c>
      <c r="J138" s="87">
        <f t="shared" si="84"/>
        <v>26172320</v>
      </c>
      <c r="K138" s="87">
        <f t="shared" si="84"/>
        <v>0</v>
      </c>
      <c r="L138" s="89">
        <f t="shared" si="84"/>
        <v>26305102</v>
      </c>
      <c r="M138" s="9"/>
      <c r="N138" s="9"/>
      <c r="O138" s="9"/>
      <c r="P138" s="9"/>
      <c r="Q138" s="9"/>
      <c r="R138" s="9"/>
      <c r="S138" s="9"/>
      <c r="T138" s="9"/>
    </row>
    <row r="139" spans="1:20" s="9" customFormat="1" ht="24.95" customHeight="1">
      <c r="A139" s="35" t="s">
        <v>272</v>
      </c>
      <c r="B139" s="36" t="s">
        <v>23</v>
      </c>
      <c r="C139" s="36"/>
      <c r="D139" s="90">
        <f>D140</f>
        <v>0</v>
      </c>
      <c r="E139" s="90">
        <f t="shared" ref="E139:L140" si="85">E140</f>
        <v>20600000</v>
      </c>
      <c r="F139" s="90">
        <f t="shared" si="85"/>
        <v>21062025</v>
      </c>
      <c r="G139" s="90">
        <f t="shared" si="85"/>
        <v>20679127</v>
      </c>
      <c r="H139" s="90">
        <f t="shared" si="85"/>
        <v>0</v>
      </c>
      <c r="I139" s="90">
        <f t="shared" si="85"/>
        <v>20679127</v>
      </c>
      <c r="J139" s="90">
        <f t="shared" si="85"/>
        <v>20679127</v>
      </c>
      <c r="K139" s="90">
        <f t="shared" si="85"/>
        <v>0</v>
      </c>
      <c r="L139" s="91">
        <f t="shared" si="85"/>
        <v>20998767</v>
      </c>
    </row>
    <row r="140" spans="1:20" ht="24.95" customHeight="1">
      <c r="A140" s="55" t="s">
        <v>273</v>
      </c>
      <c r="B140" s="40" t="s">
        <v>25</v>
      </c>
      <c r="C140" s="40"/>
      <c r="D140" s="92">
        <f>D141</f>
        <v>0</v>
      </c>
      <c r="E140" s="92">
        <f t="shared" si="85"/>
        <v>20600000</v>
      </c>
      <c r="F140" s="92">
        <f t="shared" si="85"/>
        <v>21062025</v>
      </c>
      <c r="G140" s="92">
        <f t="shared" si="85"/>
        <v>20679127</v>
      </c>
      <c r="H140" s="92">
        <f t="shared" si="85"/>
        <v>0</v>
      </c>
      <c r="I140" s="92">
        <f t="shared" si="85"/>
        <v>20679127</v>
      </c>
      <c r="J140" s="92">
        <f t="shared" si="85"/>
        <v>20679127</v>
      </c>
      <c r="K140" s="92">
        <f t="shared" si="85"/>
        <v>0</v>
      </c>
      <c r="L140" s="93">
        <f t="shared" si="85"/>
        <v>20998767</v>
      </c>
      <c r="M140" s="9"/>
      <c r="N140" s="9"/>
      <c r="O140" s="9"/>
      <c r="P140" s="9"/>
      <c r="Q140" s="9"/>
      <c r="R140" s="9"/>
      <c r="S140" s="9"/>
      <c r="T140" s="9"/>
    </row>
    <row r="141" spans="1:20" ht="18" customHeight="1">
      <c r="A141" s="43" t="s">
        <v>274</v>
      </c>
      <c r="B141" s="44" t="s">
        <v>27</v>
      </c>
      <c r="C141" s="44"/>
      <c r="D141" s="94"/>
      <c r="E141" s="95">
        <v>20600000</v>
      </c>
      <c r="F141" s="95">
        <v>21062025</v>
      </c>
      <c r="G141" s="95">
        <v>20679127</v>
      </c>
      <c r="H141" s="95"/>
      <c r="I141" s="95">
        <f>G141</f>
        <v>20679127</v>
      </c>
      <c r="J141" s="95">
        <f>G141</f>
        <v>20679127</v>
      </c>
      <c r="K141" s="96">
        <f>G141-J141</f>
        <v>0</v>
      </c>
      <c r="L141" s="97">
        <v>20998767</v>
      </c>
      <c r="M141" s="9"/>
      <c r="N141" s="9"/>
      <c r="O141" s="9"/>
      <c r="P141" s="9"/>
      <c r="Q141" s="9"/>
      <c r="R141" s="9"/>
      <c r="S141" s="9"/>
      <c r="T141" s="9"/>
    </row>
    <row r="142" spans="1:20" ht="28.5" customHeight="1">
      <c r="A142" s="35" t="s">
        <v>275</v>
      </c>
      <c r="B142" s="36" t="s">
        <v>29</v>
      </c>
      <c r="C142" s="36"/>
      <c r="D142" s="98">
        <f>D143+D144+D145+D146+D147</f>
        <v>0</v>
      </c>
      <c r="E142" s="98">
        <f t="shared" ref="E142:L142" si="86">E143+E144+E145+E146+E147</f>
        <v>1541000</v>
      </c>
      <c r="F142" s="98">
        <f>F143+F144+F145+F146+F147</f>
        <v>1686000</v>
      </c>
      <c r="G142" s="98">
        <f t="shared" si="86"/>
        <v>1661714</v>
      </c>
      <c r="H142" s="98">
        <f t="shared" si="86"/>
        <v>0</v>
      </c>
      <c r="I142" s="98">
        <f t="shared" si="86"/>
        <v>1661714</v>
      </c>
      <c r="J142" s="98">
        <f t="shared" si="86"/>
        <v>1661714</v>
      </c>
      <c r="K142" s="98">
        <f t="shared" si="86"/>
        <v>0</v>
      </c>
      <c r="L142" s="99">
        <f t="shared" si="86"/>
        <v>1646198</v>
      </c>
      <c r="M142" s="9"/>
      <c r="N142" s="9"/>
      <c r="O142" s="9"/>
      <c r="P142" s="9"/>
      <c r="Q142" s="9"/>
      <c r="R142" s="9"/>
      <c r="S142" s="9"/>
      <c r="T142" s="9"/>
    </row>
    <row r="143" spans="1:20" ht="15.75" customHeight="1">
      <c r="A143" s="43" t="s">
        <v>276</v>
      </c>
      <c r="B143" s="44" t="s">
        <v>31</v>
      </c>
      <c r="C143" s="44"/>
      <c r="D143" s="94"/>
      <c r="E143" s="95">
        <v>10000</v>
      </c>
      <c r="F143" s="95">
        <v>10000</v>
      </c>
      <c r="G143" s="100">
        <v>0</v>
      </c>
      <c r="H143" s="100"/>
      <c r="I143" s="100">
        <f>G143</f>
        <v>0</v>
      </c>
      <c r="J143" s="100">
        <f>G143</f>
        <v>0</v>
      </c>
      <c r="K143" s="101">
        <f t="shared" ref="K143:K152" si="87">G143-J143</f>
        <v>0</v>
      </c>
      <c r="L143" s="102">
        <v>0</v>
      </c>
      <c r="M143" s="9"/>
      <c r="N143" s="9"/>
      <c r="O143" s="9"/>
      <c r="P143" s="9"/>
      <c r="Q143" s="9"/>
      <c r="R143" s="9"/>
      <c r="S143" s="9"/>
      <c r="T143" s="9"/>
    </row>
    <row r="144" spans="1:20" ht="24.75" hidden="1" customHeight="1">
      <c r="A144" s="43" t="s">
        <v>32</v>
      </c>
      <c r="B144" s="44" t="s">
        <v>33</v>
      </c>
      <c r="C144" s="44"/>
      <c r="D144" s="94"/>
      <c r="E144" s="50"/>
      <c r="F144" s="50"/>
      <c r="G144" s="50"/>
      <c r="H144" s="50"/>
      <c r="I144" s="50"/>
      <c r="J144" s="50"/>
      <c r="K144" s="103">
        <f t="shared" si="87"/>
        <v>0</v>
      </c>
      <c r="L144" s="104"/>
    </row>
    <row r="145" spans="1:12" ht="25.5" hidden="1" customHeight="1">
      <c r="A145" s="43" t="s">
        <v>34</v>
      </c>
      <c r="B145" s="44" t="s">
        <v>35</v>
      </c>
      <c r="C145" s="44"/>
      <c r="D145" s="94"/>
      <c r="E145" s="50"/>
      <c r="F145" s="50"/>
      <c r="G145" s="50"/>
      <c r="H145" s="50"/>
      <c r="I145" s="50"/>
      <c r="J145" s="50"/>
      <c r="K145" s="103">
        <f t="shared" si="87"/>
        <v>0</v>
      </c>
      <c r="L145" s="104"/>
    </row>
    <row r="146" spans="1:12" ht="15.75" customHeight="1">
      <c r="A146" s="43" t="s">
        <v>36</v>
      </c>
      <c r="B146" s="44" t="s">
        <v>37</v>
      </c>
      <c r="C146" s="44"/>
      <c r="D146" s="94"/>
      <c r="E146" s="95">
        <v>1531000</v>
      </c>
      <c r="F146" s="95">
        <v>1676000</v>
      </c>
      <c r="G146" s="95">
        <v>1661714</v>
      </c>
      <c r="H146" s="95"/>
      <c r="I146" s="95">
        <f>G146</f>
        <v>1661714</v>
      </c>
      <c r="J146" s="95">
        <f>G146</f>
        <v>1661714</v>
      </c>
      <c r="K146" s="96">
        <f t="shared" si="87"/>
        <v>0</v>
      </c>
      <c r="L146" s="97">
        <v>1646198</v>
      </c>
    </row>
    <row r="147" spans="1:12" ht="16.5" customHeight="1">
      <c r="A147" s="43" t="s">
        <v>38</v>
      </c>
      <c r="B147" s="44" t="s">
        <v>39</v>
      </c>
      <c r="C147" s="44"/>
      <c r="D147" s="94"/>
      <c r="E147" s="50"/>
      <c r="F147" s="50"/>
      <c r="G147" s="50"/>
      <c r="H147" s="50"/>
      <c r="I147" s="50"/>
      <c r="J147" s="50">
        <f>I147</f>
        <v>0</v>
      </c>
      <c r="K147" s="103">
        <f t="shared" si="87"/>
        <v>0</v>
      </c>
      <c r="L147" s="104"/>
    </row>
    <row r="148" spans="1:12" ht="16.5" customHeight="1">
      <c r="A148" s="35" t="s">
        <v>40</v>
      </c>
      <c r="B148" s="36" t="s">
        <v>41</v>
      </c>
      <c r="C148" s="36"/>
      <c r="D148" s="105"/>
      <c r="E148" s="106">
        <v>3798000</v>
      </c>
      <c r="F148" s="106">
        <v>4003000</v>
      </c>
      <c r="G148" s="106">
        <v>3831479</v>
      </c>
      <c r="H148" s="106"/>
      <c r="I148" s="106">
        <f>G148</f>
        <v>3831479</v>
      </c>
      <c r="J148" s="106">
        <f>G148</f>
        <v>3831479</v>
      </c>
      <c r="K148" s="106">
        <f t="shared" si="87"/>
        <v>0</v>
      </c>
      <c r="L148" s="107">
        <v>3660137</v>
      </c>
    </row>
    <row r="149" spans="1:12" ht="28.5" hidden="1" customHeight="1">
      <c r="A149" s="35" t="s">
        <v>42</v>
      </c>
      <c r="B149" s="36" t="s">
        <v>43</v>
      </c>
      <c r="C149" s="36"/>
      <c r="D149" s="90">
        <f>D150+D151+D152</f>
        <v>0</v>
      </c>
      <c r="E149" s="90">
        <f t="shared" ref="E149:L149" si="88">E150+E151+E152</f>
        <v>0</v>
      </c>
      <c r="F149" s="90">
        <f t="shared" si="88"/>
        <v>0</v>
      </c>
      <c r="G149" s="90">
        <f t="shared" si="88"/>
        <v>0</v>
      </c>
      <c r="H149" s="90">
        <f t="shared" si="88"/>
        <v>0</v>
      </c>
      <c r="I149" s="90">
        <f t="shared" si="88"/>
        <v>0</v>
      </c>
      <c r="J149" s="90">
        <f t="shared" si="88"/>
        <v>0</v>
      </c>
      <c r="K149" s="90">
        <f t="shared" si="87"/>
        <v>0</v>
      </c>
      <c r="L149" s="91">
        <f t="shared" si="88"/>
        <v>0</v>
      </c>
    </row>
    <row r="150" spans="1:12" ht="25.5" hidden="1" customHeight="1">
      <c r="A150" s="43" t="s">
        <v>46</v>
      </c>
      <c r="B150" s="44" t="s">
        <v>45</v>
      </c>
      <c r="C150" s="44"/>
      <c r="D150" s="94"/>
      <c r="E150" s="50"/>
      <c r="F150" s="50"/>
      <c r="G150" s="50"/>
      <c r="H150" s="50"/>
      <c r="I150" s="50"/>
      <c r="J150" s="50"/>
      <c r="K150" s="103">
        <f t="shared" si="87"/>
        <v>0</v>
      </c>
      <c r="L150" s="104"/>
    </row>
    <row r="151" spans="1:12" ht="26.25" hidden="1" customHeight="1">
      <c r="A151" s="43" t="s">
        <v>47</v>
      </c>
      <c r="B151" s="44" t="s">
        <v>48</v>
      </c>
      <c r="C151" s="44"/>
      <c r="D151" s="94"/>
      <c r="E151" s="50"/>
      <c r="F151" s="50"/>
      <c r="G151" s="50"/>
      <c r="H151" s="94"/>
      <c r="I151" s="50"/>
      <c r="J151" s="50"/>
      <c r="K151" s="103">
        <f t="shared" si="87"/>
        <v>0</v>
      </c>
      <c r="L151" s="104"/>
    </row>
    <row r="152" spans="1:12" ht="27.75" hidden="1" customHeight="1">
      <c r="A152" s="43" t="s">
        <v>49</v>
      </c>
      <c r="B152" s="54" t="s">
        <v>50</v>
      </c>
      <c r="C152" s="54"/>
      <c r="D152" s="94"/>
      <c r="E152" s="50"/>
      <c r="F152" s="50"/>
      <c r="G152" s="50"/>
      <c r="H152" s="94"/>
      <c r="I152" s="50"/>
      <c r="J152" s="50"/>
      <c r="K152" s="103">
        <f t="shared" si="87"/>
        <v>0</v>
      </c>
      <c r="L152" s="104"/>
    </row>
    <row r="153" spans="1:12" ht="25.5" customHeight="1">
      <c r="A153" s="31" t="s">
        <v>51</v>
      </c>
      <c r="B153" s="32" t="s">
        <v>52</v>
      </c>
      <c r="C153" s="32"/>
      <c r="D153" s="88">
        <f>D154+D156</f>
        <v>0</v>
      </c>
      <c r="E153" s="88">
        <f t="shared" ref="E153:L153" si="89">E154+E156</f>
        <v>6386000</v>
      </c>
      <c r="F153" s="88">
        <f t="shared" si="89"/>
        <v>7529000</v>
      </c>
      <c r="G153" s="88">
        <f t="shared" si="89"/>
        <v>7506946</v>
      </c>
      <c r="H153" s="88">
        <f t="shared" si="89"/>
        <v>0</v>
      </c>
      <c r="I153" s="88">
        <f t="shared" si="89"/>
        <v>7506946</v>
      </c>
      <c r="J153" s="88">
        <f t="shared" si="89"/>
        <v>7506946</v>
      </c>
      <c r="K153" s="88">
        <f t="shared" si="89"/>
        <v>0</v>
      </c>
      <c r="L153" s="108">
        <f t="shared" si="89"/>
        <v>7589069</v>
      </c>
    </row>
    <row r="154" spans="1:12" ht="14.25" customHeight="1">
      <c r="A154" s="35" t="s">
        <v>53</v>
      </c>
      <c r="B154" s="36" t="s">
        <v>54</v>
      </c>
      <c r="C154" s="36"/>
      <c r="D154" s="90">
        <f>D155</f>
        <v>0</v>
      </c>
      <c r="E154" s="90">
        <f t="shared" ref="E154:L154" si="90">E155</f>
        <v>0</v>
      </c>
      <c r="F154" s="90">
        <f t="shared" si="90"/>
        <v>0</v>
      </c>
      <c r="G154" s="90">
        <f t="shared" si="90"/>
        <v>0</v>
      </c>
      <c r="H154" s="90">
        <f t="shared" si="90"/>
        <v>0</v>
      </c>
      <c r="I154" s="90">
        <f t="shared" si="90"/>
        <v>0</v>
      </c>
      <c r="J154" s="90">
        <f t="shared" si="90"/>
        <v>0</v>
      </c>
      <c r="K154" s="90">
        <f t="shared" si="90"/>
        <v>0</v>
      </c>
      <c r="L154" s="91">
        <f t="shared" si="90"/>
        <v>0</v>
      </c>
    </row>
    <row r="155" spans="1:12" ht="14.25" customHeight="1">
      <c r="A155" s="43" t="s">
        <v>277</v>
      </c>
      <c r="B155" s="44" t="s">
        <v>56</v>
      </c>
      <c r="C155" s="44"/>
      <c r="D155" s="94"/>
      <c r="E155" s="50"/>
      <c r="F155" s="50"/>
      <c r="G155" s="50"/>
      <c r="H155" s="50"/>
      <c r="I155" s="50"/>
      <c r="J155" s="50"/>
      <c r="K155" s="103">
        <f>G155-J155</f>
        <v>0</v>
      </c>
      <c r="L155" s="104"/>
    </row>
    <row r="156" spans="1:12" ht="27.75" customHeight="1">
      <c r="A156" s="35" t="s">
        <v>278</v>
      </c>
      <c r="B156" s="36" t="s">
        <v>58</v>
      </c>
      <c r="C156" s="36"/>
      <c r="D156" s="90">
        <f>D157+D159+D160</f>
        <v>0</v>
      </c>
      <c r="E156" s="90">
        <f t="shared" ref="E156:L156" si="91">E157+E159+E160</f>
        <v>6386000</v>
      </c>
      <c r="F156" s="90">
        <f t="shared" si="91"/>
        <v>7529000</v>
      </c>
      <c r="G156" s="90">
        <f t="shared" si="91"/>
        <v>7506946</v>
      </c>
      <c r="H156" s="90">
        <f t="shared" si="91"/>
        <v>0</v>
      </c>
      <c r="I156" s="90">
        <f t="shared" si="91"/>
        <v>7506946</v>
      </c>
      <c r="J156" s="90">
        <f t="shared" si="91"/>
        <v>7506946</v>
      </c>
      <c r="K156" s="90">
        <f>K157+K159+K160</f>
        <v>0</v>
      </c>
      <c r="L156" s="91">
        <f t="shared" si="91"/>
        <v>7589069</v>
      </c>
    </row>
    <row r="157" spans="1:12" ht="18" customHeight="1">
      <c r="A157" s="55" t="s">
        <v>59</v>
      </c>
      <c r="B157" s="40" t="s">
        <v>60</v>
      </c>
      <c r="C157" s="40"/>
      <c r="D157" s="92">
        <f>D158</f>
        <v>0</v>
      </c>
      <c r="E157" s="92">
        <f t="shared" ref="E157:L157" si="92">E158</f>
        <v>6340000</v>
      </c>
      <c r="F157" s="92">
        <f t="shared" si="92"/>
        <v>7468000</v>
      </c>
      <c r="G157" s="92">
        <f t="shared" si="92"/>
        <v>7449201</v>
      </c>
      <c r="H157" s="92">
        <f t="shared" si="92"/>
        <v>0</v>
      </c>
      <c r="I157" s="92">
        <f t="shared" si="92"/>
        <v>7449201</v>
      </c>
      <c r="J157" s="92">
        <f t="shared" si="92"/>
        <v>7449201</v>
      </c>
      <c r="K157" s="92">
        <f t="shared" si="92"/>
        <v>0</v>
      </c>
      <c r="L157" s="93">
        <f t="shared" si="92"/>
        <v>7545313</v>
      </c>
    </row>
    <row r="158" spans="1:12" ht="20.100000000000001" customHeight="1">
      <c r="A158" s="43" t="s">
        <v>61</v>
      </c>
      <c r="B158" s="44" t="s">
        <v>62</v>
      </c>
      <c r="C158" s="44"/>
      <c r="D158" s="94"/>
      <c r="E158" s="95">
        <v>6340000</v>
      </c>
      <c r="F158" s="95">
        <v>7468000</v>
      </c>
      <c r="G158" s="95">
        <v>7449201</v>
      </c>
      <c r="H158" s="95"/>
      <c r="I158" s="95">
        <f>G158</f>
        <v>7449201</v>
      </c>
      <c r="J158" s="95">
        <f>G158</f>
        <v>7449201</v>
      </c>
      <c r="K158" s="96">
        <f>G158-J158</f>
        <v>0</v>
      </c>
      <c r="L158" s="97">
        <v>7545313</v>
      </c>
    </row>
    <row r="159" spans="1:12" ht="27.75" customHeight="1">
      <c r="A159" s="43" t="s">
        <v>63</v>
      </c>
      <c r="B159" s="44" t="s">
        <v>64</v>
      </c>
      <c r="C159" s="44"/>
      <c r="D159" s="94"/>
      <c r="E159" s="95">
        <v>46000</v>
      </c>
      <c r="F159" s="95">
        <v>61000</v>
      </c>
      <c r="G159" s="95">
        <v>57745</v>
      </c>
      <c r="H159" s="95"/>
      <c r="I159" s="95">
        <f>G159</f>
        <v>57745</v>
      </c>
      <c r="J159" s="95">
        <f>G159</f>
        <v>57745</v>
      </c>
      <c r="K159" s="96">
        <f>G159-J159</f>
        <v>0</v>
      </c>
      <c r="L159" s="97">
        <v>43756</v>
      </c>
    </row>
    <row r="160" spans="1:12" ht="27.75" hidden="1" customHeight="1">
      <c r="A160" s="43" t="s">
        <v>65</v>
      </c>
      <c r="B160" s="44" t="s">
        <v>66</v>
      </c>
      <c r="C160" s="44"/>
      <c r="D160" s="94"/>
      <c r="E160" s="103"/>
      <c r="F160" s="103"/>
      <c r="G160" s="103"/>
      <c r="H160" s="103"/>
      <c r="I160" s="109">
        <f>G160</f>
        <v>0</v>
      </c>
      <c r="J160" s="103"/>
      <c r="K160" s="103">
        <f>G160-J160</f>
        <v>0</v>
      </c>
      <c r="L160" s="110"/>
    </row>
    <row r="161" spans="1:12" ht="27.75" customHeight="1">
      <c r="A161" s="31" t="s">
        <v>67</v>
      </c>
      <c r="B161" s="32" t="s">
        <v>68</v>
      </c>
      <c r="C161" s="32"/>
      <c r="D161" s="88">
        <f>D162+D177+D184+D201</f>
        <v>0</v>
      </c>
      <c r="E161" s="88">
        <f t="shared" ref="E161:J161" si="93">E162+E177+E184+E201</f>
        <v>70033583</v>
      </c>
      <c r="F161" s="88">
        <f t="shared" si="93"/>
        <v>75703507</v>
      </c>
      <c r="G161" s="88">
        <f t="shared" si="93"/>
        <v>74642941</v>
      </c>
      <c r="H161" s="88">
        <f t="shared" si="93"/>
        <v>0</v>
      </c>
      <c r="I161" s="88">
        <f t="shared" si="93"/>
        <v>74642941</v>
      </c>
      <c r="J161" s="88">
        <f t="shared" si="93"/>
        <v>74642941</v>
      </c>
      <c r="K161" s="88">
        <f>K162+K177+K184+K201</f>
        <v>0</v>
      </c>
      <c r="L161" s="108">
        <f>L162+L177+L184+L201</f>
        <v>73822519</v>
      </c>
    </row>
    <row r="162" spans="1:12" ht="27.75" customHeight="1">
      <c r="A162" s="35" t="s">
        <v>69</v>
      </c>
      <c r="B162" s="36" t="s">
        <v>70</v>
      </c>
      <c r="C162" s="36"/>
      <c r="D162" s="90">
        <f>D163+D166+D170+D171+D173+D176</f>
        <v>0</v>
      </c>
      <c r="E162" s="90">
        <f>E163+E166+E170+E171+E173+E176</f>
        <v>14683000</v>
      </c>
      <c r="F162" s="90">
        <f t="shared" ref="F162:L162" si="94">F163+F166+F170+F171+F173+F176</f>
        <v>16332801</v>
      </c>
      <c r="G162" s="90">
        <f t="shared" si="94"/>
        <v>15888735</v>
      </c>
      <c r="H162" s="90">
        <f t="shared" si="94"/>
        <v>0</v>
      </c>
      <c r="I162" s="90">
        <f t="shared" si="94"/>
        <v>15888735</v>
      </c>
      <c r="J162" s="90">
        <f t="shared" si="94"/>
        <v>15888735</v>
      </c>
      <c r="K162" s="90">
        <f>K163+K166+K170+K171+K173+K176</f>
        <v>0</v>
      </c>
      <c r="L162" s="91">
        <f t="shared" si="94"/>
        <v>15338097</v>
      </c>
    </row>
    <row r="163" spans="1:12" ht="27.75" customHeight="1">
      <c r="A163" s="55" t="s">
        <v>279</v>
      </c>
      <c r="B163" s="40" t="s">
        <v>72</v>
      </c>
      <c r="C163" s="40"/>
      <c r="D163" s="92">
        <f>D164+D165</f>
        <v>0</v>
      </c>
      <c r="E163" s="111">
        <f t="shared" ref="E163:L163" si="95">E164+E165</f>
        <v>2671661</v>
      </c>
      <c r="F163" s="111">
        <f t="shared" si="95"/>
        <v>3049189</v>
      </c>
      <c r="G163" s="111">
        <f t="shared" si="95"/>
        <v>2998962</v>
      </c>
      <c r="H163" s="111">
        <f t="shared" si="95"/>
        <v>0</v>
      </c>
      <c r="I163" s="111">
        <f t="shared" si="95"/>
        <v>2998962</v>
      </c>
      <c r="J163" s="111">
        <f t="shared" si="95"/>
        <v>2998962</v>
      </c>
      <c r="K163" s="111">
        <f>K164+K165</f>
        <v>0</v>
      </c>
      <c r="L163" s="112">
        <f t="shared" si="95"/>
        <v>2932051</v>
      </c>
    </row>
    <row r="164" spans="1:12" ht="17.25" customHeight="1">
      <c r="A164" s="43" t="s">
        <v>73</v>
      </c>
      <c r="B164" s="44" t="s">
        <v>74</v>
      </c>
      <c r="C164" s="44"/>
      <c r="D164" s="94"/>
      <c r="E164" s="95">
        <v>1823825</v>
      </c>
      <c r="F164" s="95">
        <v>2048815</v>
      </c>
      <c r="G164" s="95">
        <v>2025454</v>
      </c>
      <c r="H164" s="95"/>
      <c r="I164" s="95">
        <f>G164</f>
        <v>2025454</v>
      </c>
      <c r="J164" s="95">
        <f>G164</f>
        <v>2025454</v>
      </c>
      <c r="K164" s="96">
        <f>G164-J164</f>
        <v>0</v>
      </c>
      <c r="L164" s="97">
        <v>1990305</v>
      </c>
    </row>
    <row r="165" spans="1:12" ht="18" customHeight="1">
      <c r="A165" s="43" t="s">
        <v>75</v>
      </c>
      <c r="B165" s="44" t="s">
        <v>76</v>
      </c>
      <c r="C165" s="44"/>
      <c r="D165" s="94"/>
      <c r="E165" s="95">
        <v>847836</v>
      </c>
      <c r="F165" s="95">
        <v>1000374</v>
      </c>
      <c r="G165" s="95">
        <v>973508</v>
      </c>
      <c r="H165" s="95"/>
      <c r="I165" s="95">
        <f>G165</f>
        <v>973508</v>
      </c>
      <c r="J165" s="95">
        <f>G165</f>
        <v>973508</v>
      </c>
      <c r="K165" s="96">
        <f>G165-J165</f>
        <v>0</v>
      </c>
      <c r="L165" s="97">
        <v>941746</v>
      </c>
    </row>
    <row r="166" spans="1:12" ht="18.95" customHeight="1">
      <c r="A166" s="55" t="s">
        <v>280</v>
      </c>
      <c r="B166" s="40" t="s">
        <v>78</v>
      </c>
      <c r="C166" s="40"/>
      <c r="D166" s="92">
        <f>D167+D168+D169</f>
        <v>0</v>
      </c>
      <c r="E166" s="92">
        <f>E167+E168+E169</f>
        <v>11422418</v>
      </c>
      <c r="F166" s="92">
        <f>F167+F168+F169</f>
        <v>13258312</v>
      </c>
      <c r="G166" s="92">
        <f t="shared" ref="G166:L166" si="96">G167+G168+G169</f>
        <v>12881189</v>
      </c>
      <c r="H166" s="92">
        <f t="shared" si="96"/>
        <v>0</v>
      </c>
      <c r="I166" s="92">
        <f t="shared" si="96"/>
        <v>12881189</v>
      </c>
      <c r="J166" s="92">
        <f t="shared" si="96"/>
        <v>12881189</v>
      </c>
      <c r="K166" s="92">
        <f t="shared" si="96"/>
        <v>0</v>
      </c>
      <c r="L166" s="93">
        <f t="shared" si="96"/>
        <v>12397462</v>
      </c>
    </row>
    <row r="167" spans="1:12" ht="19.5" customHeight="1">
      <c r="A167" s="43" t="s">
        <v>281</v>
      </c>
      <c r="B167" s="44" t="s">
        <v>80</v>
      </c>
      <c r="C167" s="44"/>
      <c r="D167" s="94"/>
      <c r="E167" s="95">
        <v>3058572</v>
      </c>
      <c r="F167" s="95">
        <v>3492075</v>
      </c>
      <c r="G167" s="95">
        <v>3318726</v>
      </c>
      <c r="H167" s="95"/>
      <c r="I167" s="95">
        <f>G167</f>
        <v>3318726</v>
      </c>
      <c r="J167" s="95">
        <f>G167</f>
        <v>3318726</v>
      </c>
      <c r="K167" s="96">
        <f>G167-J167</f>
        <v>0</v>
      </c>
      <c r="L167" s="97">
        <v>3049281</v>
      </c>
    </row>
    <row r="168" spans="1:12" ht="17.25" customHeight="1">
      <c r="A168" s="43" t="s">
        <v>81</v>
      </c>
      <c r="B168" s="44" t="s">
        <v>82</v>
      </c>
      <c r="C168" s="44"/>
      <c r="D168" s="94"/>
      <c r="E168" s="95">
        <v>8363846</v>
      </c>
      <c r="F168" s="95">
        <v>9766237</v>
      </c>
      <c r="G168" s="95">
        <v>9562463</v>
      </c>
      <c r="H168" s="95"/>
      <c r="I168" s="95">
        <f>G168</f>
        <v>9562463</v>
      </c>
      <c r="J168" s="95">
        <f>G168</f>
        <v>9562463</v>
      </c>
      <c r="K168" s="96">
        <f>G168-J168</f>
        <v>0</v>
      </c>
      <c r="L168" s="97">
        <v>9348181</v>
      </c>
    </row>
    <row r="169" spans="1:12" ht="16.5" hidden="1" customHeight="1">
      <c r="A169" s="43" t="s">
        <v>83</v>
      </c>
      <c r="B169" s="44" t="s">
        <v>84</v>
      </c>
      <c r="C169" s="44"/>
      <c r="D169" s="94"/>
      <c r="E169" s="113"/>
      <c r="F169" s="109"/>
      <c r="G169" s="109"/>
      <c r="H169" s="109"/>
      <c r="I169" s="109"/>
      <c r="J169" s="109"/>
      <c r="K169" s="109">
        <f>G169-J169</f>
        <v>0</v>
      </c>
      <c r="L169" s="110"/>
    </row>
    <row r="170" spans="1:12" ht="17.25" hidden="1" customHeight="1">
      <c r="A170" s="43" t="s">
        <v>85</v>
      </c>
      <c r="B170" s="44" t="s">
        <v>86</v>
      </c>
      <c r="C170" s="44"/>
      <c r="D170" s="94"/>
      <c r="E170" s="113"/>
      <c r="F170" s="114"/>
      <c r="G170" s="114"/>
      <c r="H170" s="114"/>
      <c r="I170" s="114"/>
      <c r="J170" s="114"/>
      <c r="K170" s="109">
        <v>0</v>
      </c>
      <c r="L170" s="110"/>
    </row>
    <row r="171" spans="1:12" ht="15" hidden="1" customHeight="1">
      <c r="A171" s="55" t="s">
        <v>282</v>
      </c>
      <c r="B171" s="40" t="s">
        <v>88</v>
      </c>
      <c r="C171" s="40"/>
      <c r="D171" s="92">
        <f>D172</f>
        <v>0</v>
      </c>
      <c r="E171" s="92">
        <f t="shared" ref="E171:L171" si="97">E172</f>
        <v>0</v>
      </c>
      <c r="F171" s="92">
        <f t="shared" si="97"/>
        <v>0</v>
      </c>
      <c r="G171" s="92">
        <f t="shared" si="97"/>
        <v>0</v>
      </c>
      <c r="H171" s="92">
        <f t="shared" si="97"/>
        <v>0</v>
      </c>
      <c r="I171" s="92">
        <f t="shared" si="97"/>
        <v>0</v>
      </c>
      <c r="J171" s="92">
        <f t="shared" si="97"/>
        <v>0</v>
      </c>
      <c r="K171" s="92">
        <f t="shared" si="97"/>
        <v>0</v>
      </c>
      <c r="L171" s="93">
        <f t="shared" si="97"/>
        <v>0</v>
      </c>
    </row>
    <row r="172" spans="1:12" ht="16.5" hidden="1" customHeight="1">
      <c r="A172" s="43" t="s">
        <v>89</v>
      </c>
      <c r="B172" s="44" t="s">
        <v>90</v>
      </c>
      <c r="C172" s="44"/>
      <c r="D172" s="94"/>
      <c r="E172" s="113"/>
      <c r="F172" s="109"/>
      <c r="G172" s="113"/>
      <c r="H172" s="115"/>
      <c r="I172" s="103"/>
      <c r="J172" s="109"/>
      <c r="K172" s="109">
        <f>G172-J172</f>
        <v>0</v>
      </c>
      <c r="L172" s="110"/>
    </row>
    <row r="173" spans="1:12" ht="27.75" customHeight="1">
      <c r="A173" s="55" t="s">
        <v>283</v>
      </c>
      <c r="B173" s="40" t="s">
        <v>92</v>
      </c>
      <c r="C173" s="40"/>
      <c r="D173" s="92">
        <f>D174+D175</f>
        <v>0</v>
      </c>
      <c r="E173" s="92">
        <f t="shared" ref="E173:L173" si="98">E174+E175</f>
        <v>300</v>
      </c>
      <c r="F173" s="92">
        <f t="shared" si="98"/>
        <v>300</v>
      </c>
      <c r="G173" s="92">
        <f t="shared" si="98"/>
        <v>234</v>
      </c>
      <c r="H173" s="92">
        <f t="shared" si="98"/>
        <v>0</v>
      </c>
      <c r="I173" s="92">
        <f t="shared" si="98"/>
        <v>234</v>
      </c>
      <c r="J173" s="92">
        <f t="shared" si="98"/>
        <v>234</v>
      </c>
      <c r="K173" s="92">
        <f t="shared" si="98"/>
        <v>0</v>
      </c>
      <c r="L173" s="93">
        <f t="shared" si="98"/>
        <v>234</v>
      </c>
    </row>
    <row r="174" spans="1:12" ht="15.75" customHeight="1">
      <c r="A174" s="43" t="s">
        <v>93</v>
      </c>
      <c r="B174" s="44" t="s">
        <v>94</v>
      </c>
      <c r="C174" s="44"/>
      <c r="D174" s="113"/>
      <c r="E174" s="95">
        <v>300</v>
      </c>
      <c r="F174" s="95">
        <v>300</v>
      </c>
      <c r="G174" s="95">
        <v>234</v>
      </c>
      <c r="H174" s="95"/>
      <c r="I174" s="95">
        <f>G174</f>
        <v>234</v>
      </c>
      <c r="J174" s="95">
        <f>G174</f>
        <v>234</v>
      </c>
      <c r="K174" s="96">
        <f>G174-J174</f>
        <v>0</v>
      </c>
      <c r="L174" s="97">
        <v>234</v>
      </c>
    </row>
    <row r="175" spans="1:12" ht="15" customHeight="1">
      <c r="A175" s="43" t="s">
        <v>95</v>
      </c>
      <c r="B175" s="44" t="s">
        <v>96</v>
      </c>
      <c r="C175" s="44"/>
      <c r="D175" s="113"/>
      <c r="E175" s="113"/>
      <c r="F175" s="109"/>
      <c r="G175" s="113"/>
      <c r="H175" s="115"/>
      <c r="I175" s="103"/>
      <c r="J175" s="109"/>
      <c r="K175" s="109">
        <f>G175-J175</f>
        <v>0</v>
      </c>
      <c r="L175" s="110"/>
    </row>
    <row r="176" spans="1:12" ht="16.5" customHeight="1">
      <c r="A176" s="43" t="s">
        <v>97</v>
      </c>
      <c r="B176" s="44" t="s">
        <v>98</v>
      </c>
      <c r="C176" s="44"/>
      <c r="D176" s="113"/>
      <c r="E176" s="95">
        <v>588621</v>
      </c>
      <c r="F176" s="95">
        <v>25000</v>
      </c>
      <c r="G176" s="95">
        <v>8350</v>
      </c>
      <c r="H176" s="95"/>
      <c r="I176" s="95">
        <f>G176</f>
        <v>8350</v>
      </c>
      <c r="J176" s="95">
        <f>G176</f>
        <v>8350</v>
      </c>
      <c r="K176" s="96">
        <f>G176-J176</f>
        <v>0</v>
      </c>
      <c r="L176" s="97">
        <v>8350</v>
      </c>
    </row>
    <row r="177" spans="1:20" ht="15" customHeight="1">
      <c r="A177" s="35" t="s">
        <v>99</v>
      </c>
      <c r="B177" s="36" t="s">
        <v>100</v>
      </c>
      <c r="C177" s="36"/>
      <c r="D177" s="90">
        <f>D178+D181+D182</f>
        <v>0</v>
      </c>
      <c r="E177" s="90">
        <f t="shared" ref="E177:L177" si="99">E178+E181+E182</f>
        <v>3905000</v>
      </c>
      <c r="F177" s="90">
        <f t="shared" si="99"/>
        <v>3195000</v>
      </c>
      <c r="G177" s="90">
        <f t="shared" si="99"/>
        <v>3154186</v>
      </c>
      <c r="H177" s="90">
        <f t="shared" si="99"/>
        <v>0</v>
      </c>
      <c r="I177" s="90">
        <f t="shared" si="99"/>
        <v>3154186</v>
      </c>
      <c r="J177" s="90">
        <f t="shared" si="99"/>
        <v>3154186</v>
      </c>
      <c r="K177" s="90">
        <f>K178+K181+K182</f>
        <v>0</v>
      </c>
      <c r="L177" s="91">
        <f t="shared" si="99"/>
        <v>3285108</v>
      </c>
    </row>
    <row r="178" spans="1:20" ht="27.75" customHeight="1">
      <c r="A178" s="55" t="s">
        <v>101</v>
      </c>
      <c r="B178" s="40" t="s">
        <v>102</v>
      </c>
      <c r="C178" s="40"/>
      <c r="D178" s="92">
        <f>D179+D180</f>
        <v>0</v>
      </c>
      <c r="E178" s="92">
        <f t="shared" ref="E178:L178" si="100">E179+E180</f>
        <v>0</v>
      </c>
      <c r="F178" s="92">
        <f t="shared" si="100"/>
        <v>0</v>
      </c>
      <c r="G178" s="92">
        <f t="shared" si="100"/>
        <v>0</v>
      </c>
      <c r="H178" s="92">
        <f t="shared" si="100"/>
        <v>0</v>
      </c>
      <c r="I178" s="92">
        <f t="shared" si="100"/>
        <v>0</v>
      </c>
      <c r="J178" s="92">
        <f t="shared" si="100"/>
        <v>0</v>
      </c>
      <c r="K178" s="92">
        <f>K179+K180</f>
        <v>0</v>
      </c>
      <c r="L178" s="93">
        <f t="shared" si="100"/>
        <v>0</v>
      </c>
    </row>
    <row r="179" spans="1:20" ht="15" hidden="1" customHeight="1">
      <c r="A179" s="43" t="s">
        <v>103</v>
      </c>
      <c r="B179" s="44" t="s">
        <v>104</v>
      </c>
      <c r="C179" s="44"/>
      <c r="D179" s="94"/>
      <c r="E179" s="50"/>
      <c r="F179" s="116"/>
      <c r="G179" s="50"/>
      <c r="H179" s="77"/>
      <c r="I179" s="77"/>
      <c r="J179" s="77"/>
      <c r="K179" s="115">
        <f>G179-J179</f>
        <v>0</v>
      </c>
      <c r="L179" s="104"/>
    </row>
    <row r="180" spans="1:20" ht="15.75" hidden="1" customHeight="1">
      <c r="A180" s="43" t="s">
        <v>105</v>
      </c>
      <c r="B180" s="54" t="s">
        <v>106</v>
      </c>
      <c r="C180" s="54"/>
      <c r="D180" s="94"/>
      <c r="E180" s="50"/>
      <c r="F180" s="50"/>
      <c r="G180" s="50"/>
      <c r="H180" s="77"/>
      <c r="I180" s="77"/>
      <c r="J180" s="77"/>
      <c r="K180" s="115">
        <f>G180-J180</f>
        <v>0</v>
      </c>
      <c r="L180" s="104"/>
    </row>
    <row r="181" spans="1:20" ht="15.75" hidden="1" customHeight="1">
      <c r="A181" s="43" t="s">
        <v>107</v>
      </c>
      <c r="B181" s="54" t="s">
        <v>108</v>
      </c>
      <c r="C181" s="54"/>
      <c r="D181" s="94"/>
      <c r="E181" s="50"/>
      <c r="F181" s="50"/>
      <c r="G181" s="50"/>
      <c r="H181" s="77"/>
      <c r="I181" s="77"/>
      <c r="J181" s="77"/>
      <c r="K181" s="115">
        <f>G181-J181</f>
        <v>0</v>
      </c>
      <c r="L181" s="104"/>
    </row>
    <row r="182" spans="1:20" ht="24.95" customHeight="1">
      <c r="A182" s="39" t="s">
        <v>109</v>
      </c>
      <c r="B182" s="40" t="s">
        <v>110</v>
      </c>
      <c r="C182" s="40"/>
      <c r="D182" s="92">
        <f>D183</f>
        <v>0</v>
      </c>
      <c r="E182" s="111">
        <f t="shared" ref="E182:L182" si="101">E183</f>
        <v>3905000</v>
      </c>
      <c r="F182" s="111">
        <f t="shared" si="101"/>
        <v>3195000</v>
      </c>
      <c r="G182" s="111">
        <f t="shared" si="101"/>
        <v>3154186</v>
      </c>
      <c r="H182" s="111">
        <f t="shared" si="101"/>
        <v>0</v>
      </c>
      <c r="I182" s="111">
        <f t="shared" si="101"/>
        <v>3154186</v>
      </c>
      <c r="J182" s="111">
        <f t="shared" si="101"/>
        <v>3154186</v>
      </c>
      <c r="K182" s="111">
        <f t="shared" si="101"/>
        <v>0</v>
      </c>
      <c r="L182" s="112">
        <f t="shared" si="101"/>
        <v>3285108</v>
      </c>
      <c r="M182" s="9"/>
      <c r="N182" s="9"/>
      <c r="O182" s="9"/>
      <c r="P182" s="9"/>
      <c r="Q182" s="9"/>
      <c r="R182" s="9"/>
      <c r="S182" s="9"/>
      <c r="T182" s="9"/>
    </row>
    <row r="183" spans="1:20" ht="15" customHeight="1">
      <c r="A183" s="43" t="s">
        <v>111</v>
      </c>
      <c r="B183" s="44" t="s">
        <v>112</v>
      </c>
      <c r="C183" s="44"/>
      <c r="D183" s="94"/>
      <c r="E183" s="95">
        <v>3905000</v>
      </c>
      <c r="F183" s="95">
        <v>3195000</v>
      </c>
      <c r="G183" s="95">
        <v>3154186</v>
      </c>
      <c r="H183" s="95"/>
      <c r="I183" s="95">
        <f>G183</f>
        <v>3154186</v>
      </c>
      <c r="J183" s="95">
        <f>G183</f>
        <v>3154186</v>
      </c>
      <c r="K183" s="96">
        <f>G183-J183</f>
        <v>0</v>
      </c>
      <c r="L183" s="97">
        <v>3285108</v>
      </c>
      <c r="M183" s="9"/>
      <c r="N183" s="9"/>
      <c r="O183" s="9"/>
      <c r="P183" s="9"/>
      <c r="Q183" s="9"/>
      <c r="R183" s="9"/>
      <c r="S183" s="9"/>
      <c r="T183" s="9"/>
    </row>
    <row r="184" spans="1:20" ht="28.5" customHeight="1">
      <c r="A184" s="35" t="s">
        <v>284</v>
      </c>
      <c r="B184" s="36" t="s">
        <v>114</v>
      </c>
      <c r="C184" s="36"/>
      <c r="D184" s="90">
        <f>D185+D195+D199+D200</f>
        <v>0</v>
      </c>
      <c r="E184" s="90">
        <f>E185+E195+E199+E200</f>
        <v>17038500</v>
      </c>
      <c r="F184" s="90">
        <f t="shared" ref="F184:L184" si="102">F185+F195+F199+F200</f>
        <v>21476306</v>
      </c>
      <c r="G184" s="90">
        <f t="shared" si="102"/>
        <v>21234192</v>
      </c>
      <c r="H184" s="90">
        <f t="shared" si="102"/>
        <v>0</v>
      </c>
      <c r="I184" s="90">
        <f t="shared" si="102"/>
        <v>21234192</v>
      </c>
      <c r="J184" s="90">
        <f t="shared" si="102"/>
        <v>21234192</v>
      </c>
      <c r="K184" s="90">
        <f>K185+K195+K199+K200</f>
        <v>0</v>
      </c>
      <c r="L184" s="91">
        <f t="shared" si="102"/>
        <v>20510072</v>
      </c>
      <c r="M184" s="9"/>
      <c r="N184" s="9"/>
      <c r="O184" s="9"/>
      <c r="P184" s="9"/>
      <c r="Q184" s="9"/>
      <c r="R184" s="9"/>
      <c r="S184" s="9"/>
      <c r="T184" s="9"/>
    </row>
    <row r="185" spans="1:20" ht="27.75" customHeight="1">
      <c r="A185" s="55" t="s">
        <v>115</v>
      </c>
      <c r="B185" s="40" t="s">
        <v>116</v>
      </c>
      <c r="C185" s="40"/>
      <c r="D185" s="92">
        <f t="shared" ref="D185:L185" si="103">D186+D187+D188+D189+D190+D191+D192+D193+D194</f>
        <v>0</v>
      </c>
      <c r="E185" s="92">
        <f>E186+E187+E188+E189+E190+E191+E192+E193+E194</f>
        <v>10258500</v>
      </c>
      <c r="F185" s="92">
        <f t="shared" si="103"/>
        <v>12524306</v>
      </c>
      <c r="G185" s="92">
        <f>G186+G187+G188+G189+G190+G191+G192+G193+G194</f>
        <v>12495435</v>
      </c>
      <c r="H185" s="92">
        <f t="shared" si="103"/>
        <v>0</v>
      </c>
      <c r="I185" s="92">
        <f>I186+I187+I188+I189+I190+I191+I192+I193+I194</f>
        <v>12495435</v>
      </c>
      <c r="J185" s="92">
        <f t="shared" si="103"/>
        <v>12495435</v>
      </c>
      <c r="K185" s="92">
        <f>K186+K187+K188+K189+K190+K191+K192+K193+K194</f>
        <v>0</v>
      </c>
      <c r="L185" s="93">
        <f t="shared" si="103"/>
        <v>12044630</v>
      </c>
      <c r="M185" s="9"/>
      <c r="N185" s="9"/>
      <c r="O185" s="9"/>
      <c r="P185" s="9"/>
      <c r="Q185" s="9"/>
      <c r="R185" s="9"/>
      <c r="S185" s="9"/>
      <c r="T185" s="9"/>
    </row>
    <row r="186" spans="1:20" ht="18" customHeight="1">
      <c r="A186" s="43" t="s">
        <v>285</v>
      </c>
      <c r="B186" s="44" t="s">
        <v>118</v>
      </c>
      <c r="C186" s="44"/>
      <c r="D186" s="94"/>
      <c r="E186" s="103"/>
      <c r="F186" s="103"/>
      <c r="G186" s="103"/>
      <c r="H186" s="115"/>
      <c r="I186" s="115"/>
      <c r="J186" s="115"/>
      <c r="K186" s="115">
        <f t="shared" ref="K186:K194" si="104">G186-J186</f>
        <v>0</v>
      </c>
      <c r="L186" s="110"/>
      <c r="M186" s="9"/>
      <c r="N186" s="9"/>
      <c r="O186" s="9"/>
      <c r="P186" s="9"/>
      <c r="Q186" s="9"/>
      <c r="R186" s="9"/>
      <c r="S186" s="9"/>
      <c r="T186" s="9"/>
    </row>
    <row r="187" spans="1:20" ht="13.5" customHeight="1">
      <c r="A187" s="43" t="s">
        <v>119</v>
      </c>
      <c r="B187" s="44" t="s">
        <v>120</v>
      </c>
      <c r="C187" s="44"/>
      <c r="D187" s="94"/>
      <c r="E187" s="103"/>
      <c r="F187" s="103"/>
      <c r="G187" s="103"/>
      <c r="H187" s="115"/>
      <c r="I187" s="115"/>
      <c r="J187" s="115"/>
      <c r="K187" s="115">
        <f t="shared" si="104"/>
        <v>0</v>
      </c>
      <c r="L187" s="110"/>
      <c r="M187" s="9"/>
      <c r="N187" s="9"/>
      <c r="O187" s="9"/>
      <c r="P187" s="9"/>
      <c r="Q187" s="9"/>
      <c r="R187" s="9"/>
      <c r="S187" s="9"/>
      <c r="T187" s="9"/>
    </row>
    <row r="188" spans="1:20" ht="16.5" customHeight="1">
      <c r="A188" s="43" t="s">
        <v>121</v>
      </c>
      <c r="B188" s="44" t="s">
        <v>122</v>
      </c>
      <c r="C188" s="44"/>
      <c r="D188" s="94"/>
      <c r="E188" s="95">
        <v>7975000</v>
      </c>
      <c r="F188" s="95">
        <v>9570806</v>
      </c>
      <c r="G188" s="95">
        <v>9570805</v>
      </c>
      <c r="H188" s="95"/>
      <c r="I188" s="95">
        <f t="shared" ref="I188:I194" si="105">G188</f>
        <v>9570805</v>
      </c>
      <c r="J188" s="95">
        <f>G188</f>
        <v>9570805</v>
      </c>
      <c r="K188" s="96">
        <f t="shared" si="104"/>
        <v>0</v>
      </c>
      <c r="L188" s="97">
        <v>9120000</v>
      </c>
      <c r="M188" s="9"/>
      <c r="N188" s="9"/>
      <c r="O188" s="9"/>
      <c r="P188" s="9"/>
      <c r="Q188" s="9"/>
      <c r="R188" s="9"/>
      <c r="S188" s="9"/>
      <c r="T188" s="9"/>
    </row>
    <row r="189" spans="1:20" ht="17.25" customHeight="1">
      <c r="A189" s="43" t="s">
        <v>123</v>
      </c>
      <c r="B189" s="44" t="s">
        <v>124</v>
      </c>
      <c r="C189" s="44"/>
      <c r="D189" s="94"/>
      <c r="E189" s="103"/>
      <c r="F189" s="103"/>
      <c r="G189" s="103"/>
      <c r="H189" s="115"/>
      <c r="I189" s="103">
        <f t="shared" si="105"/>
        <v>0</v>
      </c>
      <c r="J189" s="115"/>
      <c r="K189" s="115">
        <f t="shared" si="104"/>
        <v>0</v>
      </c>
      <c r="L189" s="110"/>
      <c r="M189" s="9"/>
      <c r="N189" s="9"/>
      <c r="O189" s="9"/>
      <c r="P189" s="9"/>
      <c r="Q189" s="9"/>
      <c r="R189" s="9"/>
      <c r="S189" s="9"/>
      <c r="T189" s="9"/>
    </row>
    <row r="190" spans="1:20" ht="15.75" customHeight="1">
      <c r="A190" s="43" t="s">
        <v>125</v>
      </c>
      <c r="B190" s="44" t="s">
        <v>126</v>
      </c>
      <c r="C190" s="44"/>
      <c r="D190" s="94"/>
      <c r="E190" s="95">
        <v>2000000</v>
      </c>
      <c r="F190" s="95">
        <v>2820000</v>
      </c>
      <c r="G190" s="95">
        <v>2810282</v>
      </c>
      <c r="H190" s="95"/>
      <c r="I190" s="95">
        <f t="shared" si="105"/>
        <v>2810282</v>
      </c>
      <c r="J190" s="95">
        <f>G190</f>
        <v>2810282</v>
      </c>
      <c r="K190" s="96">
        <f t="shared" si="104"/>
        <v>0</v>
      </c>
      <c r="L190" s="97">
        <v>2810282</v>
      </c>
      <c r="M190" s="9"/>
      <c r="N190" s="9"/>
      <c r="O190" s="9"/>
      <c r="P190" s="9"/>
      <c r="Q190" s="9"/>
      <c r="R190" s="9"/>
      <c r="S190" s="9"/>
      <c r="T190" s="9"/>
    </row>
    <row r="191" spans="1:20" ht="16.5" hidden="1" customHeight="1">
      <c r="A191" s="43" t="s">
        <v>127</v>
      </c>
      <c r="B191" s="44" t="s">
        <v>128</v>
      </c>
      <c r="C191" s="44"/>
      <c r="D191" s="94"/>
      <c r="E191" s="50"/>
      <c r="F191" s="50"/>
      <c r="G191" s="50"/>
      <c r="H191" s="77"/>
      <c r="I191" s="103">
        <f t="shared" si="105"/>
        <v>0</v>
      </c>
      <c r="J191" s="77"/>
      <c r="K191" s="115">
        <f t="shared" si="104"/>
        <v>0</v>
      </c>
      <c r="L191" s="104"/>
      <c r="M191" s="9"/>
      <c r="N191" s="9"/>
      <c r="O191" s="9"/>
      <c r="P191" s="9"/>
      <c r="Q191" s="9"/>
      <c r="R191" s="9"/>
      <c r="S191" s="9"/>
      <c r="T191" s="9"/>
    </row>
    <row r="192" spans="1:20" ht="23.25" hidden="1" customHeight="1">
      <c r="A192" s="43" t="s">
        <v>129</v>
      </c>
      <c r="B192" s="44" t="s">
        <v>130</v>
      </c>
      <c r="C192" s="44"/>
      <c r="D192" s="94"/>
      <c r="E192" s="50"/>
      <c r="F192" s="50"/>
      <c r="G192" s="50"/>
      <c r="H192" s="77"/>
      <c r="I192" s="103">
        <f t="shared" si="105"/>
        <v>0</v>
      </c>
      <c r="J192" s="77"/>
      <c r="K192" s="115">
        <f t="shared" si="104"/>
        <v>0</v>
      </c>
      <c r="L192" s="104"/>
      <c r="M192" s="9"/>
      <c r="N192" s="9"/>
      <c r="O192" s="9"/>
      <c r="P192" s="9"/>
      <c r="Q192" s="9"/>
      <c r="R192" s="9"/>
      <c r="S192" s="9"/>
      <c r="T192" s="9"/>
    </row>
    <row r="193" spans="1:20" ht="24.95" hidden="1" customHeight="1">
      <c r="A193" s="43" t="s">
        <v>131</v>
      </c>
      <c r="B193" s="44" t="s">
        <v>132</v>
      </c>
      <c r="C193" s="44"/>
      <c r="D193" s="94"/>
      <c r="E193" s="50"/>
      <c r="F193" s="50"/>
      <c r="G193" s="50"/>
      <c r="H193" s="77"/>
      <c r="I193" s="103">
        <f t="shared" si="105"/>
        <v>0</v>
      </c>
      <c r="J193" s="77"/>
      <c r="K193" s="115">
        <f t="shared" si="104"/>
        <v>0</v>
      </c>
      <c r="L193" s="104"/>
      <c r="M193" s="9"/>
      <c r="N193" s="9"/>
      <c r="O193" s="9"/>
      <c r="P193" s="9"/>
      <c r="Q193" s="9"/>
      <c r="R193" s="9"/>
      <c r="S193" s="9"/>
      <c r="T193" s="9"/>
    </row>
    <row r="194" spans="1:20" ht="18.75" customHeight="1">
      <c r="A194" s="43" t="s">
        <v>133</v>
      </c>
      <c r="B194" s="44" t="s">
        <v>134</v>
      </c>
      <c r="C194" s="44"/>
      <c r="D194" s="94"/>
      <c r="E194" s="95">
        <v>283500</v>
      </c>
      <c r="F194" s="95">
        <v>133500</v>
      </c>
      <c r="G194" s="95">
        <v>114348</v>
      </c>
      <c r="H194" s="95"/>
      <c r="I194" s="95">
        <f t="shared" si="105"/>
        <v>114348</v>
      </c>
      <c r="J194" s="95">
        <f>G194</f>
        <v>114348</v>
      </c>
      <c r="K194" s="96">
        <f t="shared" si="104"/>
        <v>0</v>
      </c>
      <c r="L194" s="97">
        <v>114348</v>
      </c>
      <c r="M194" s="9"/>
      <c r="N194" s="9"/>
      <c r="O194" s="9"/>
      <c r="P194" s="9"/>
      <c r="Q194" s="9"/>
      <c r="R194" s="9"/>
      <c r="S194" s="9"/>
      <c r="T194" s="9"/>
    </row>
    <row r="195" spans="1:20" ht="25.5" customHeight="1">
      <c r="A195" s="55" t="s">
        <v>286</v>
      </c>
      <c r="B195" s="40" t="s">
        <v>136</v>
      </c>
      <c r="C195" s="40"/>
      <c r="D195" s="92">
        <f>D196+D197+D198</f>
        <v>0</v>
      </c>
      <c r="E195" s="92">
        <f>E196+E197+E198</f>
        <v>6780000</v>
      </c>
      <c r="F195" s="92">
        <f t="shared" ref="F195:L195" si="106">F196+F197+F198</f>
        <v>8952000</v>
      </c>
      <c r="G195" s="92">
        <f>G196+G197+G198</f>
        <v>8738757</v>
      </c>
      <c r="H195" s="92">
        <f t="shared" si="106"/>
        <v>0</v>
      </c>
      <c r="I195" s="92">
        <f>I196+I197+I198</f>
        <v>8738757</v>
      </c>
      <c r="J195" s="92">
        <f t="shared" si="106"/>
        <v>8738757</v>
      </c>
      <c r="K195" s="92">
        <f t="shared" si="106"/>
        <v>0</v>
      </c>
      <c r="L195" s="93">
        <f t="shared" si="106"/>
        <v>8465442</v>
      </c>
      <c r="M195" s="9"/>
      <c r="N195" s="9"/>
      <c r="O195" s="9"/>
      <c r="P195" s="9"/>
      <c r="Q195" s="9"/>
      <c r="R195" s="9"/>
      <c r="S195" s="9"/>
      <c r="T195" s="9"/>
    </row>
    <row r="196" spans="1:20" ht="18" customHeight="1">
      <c r="A196" s="43" t="s">
        <v>137</v>
      </c>
      <c r="B196" s="44" t="s">
        <v>138</v>
      </c>
      <c r="C196" s="44"/>
      <c r="D196" s="113"/>
      <c r="E196" s="95">
        <v>3580000</v>
      </c>
      <c r="F196" s="95">
        <v>3926000</v>
      </c>
      <c r="G196" s="95">
        <v>3925657</v>
      </c>
      <c r="H196" s="95"/>
      <c r="I196" s="95">
        <f>G196</f>
        <v>3925657</v>
      </c>
      <c r="J196" s="95">
        <f>G196</f>
        <v>3925657</v>
      </c>
      <c r="K196" s="96">
        <f>G196-J196</f>
        <v>0</v>
      </c>
      <c r="L196" s="97">
        <v>3652342</v>
      </c>
      <c r="M196" s="9"/>
      <c r="N196" s="9"/>
      <c r="O196" s="9"/>
      <c r="P196" s="9"/>
      <c r="Q196" s="9"/>
      <c r="R196" s="9"/>
      <c r="S196" s="9"/>
      <c r="T196" s="9"/>
    </row>
    <row r="197" spans="1:20" ht="14.25" customHeight="1">
      <c r="A197" s="43" t="s">
        <v>139</v>
      </c>
      <c r="B197" s="44" t="s">
        <v>140</v>
      </c>
      <c r="C197" s="44"/>
      <c r="D197" s="113"/>
      <c r="E197" s="103"/>
      <c r="F197" s="103"/>
      <c r="G197" s="103"/>
      <c r="H197" s="115"/>
      <c r="I197" s="115"/>
      <c r="J197" s="115"/>
      <c r="K197" s="115">
        <f>G197-J197</f>
        <v>0</v>
      </c>
      <c r="L197" s="110"/>
      <c r="M197" s="9"/>
      <c r="N197" s="9"/>
      <c r="O197" s="9"/>
      <c r="P197" s="9"/>
      <c r="Q197" s="9"/>
      <c r="R197" s="9"/>
      <c r="S197" s="9"/>
      <c r="T197" s="9"/>
    </row>
    <row r="198" spans="1:20" ht="25.5">
      <c r="A198" s="43" t="s">
        <v>141</v>
      </c>
      <c r="B198" s="44" t="s">
        <v>142</v>
      </c>
      <c r="C198" s="44"/>
      <c r="D198" s="113"/>
      <c r="E198" s="95">
        <v>3200000</v>
      </c>
      <c r="F198" s="95">
        <v>5026000</v>
      </c>
      <c r="G198" s="95">
        <v>4813100</v>
      </c>
      <c r="H198" s="95"/>
      <c r="I198" s="95">
        <f>G198</f>
        <v>4813100</v>
      </c>
      <c r="J198" s="95">
        <f>G198</f>
        <v>4813100</v>
      </c>
      <c r="K198" s="96">
        <f>G198-J198</f>
        <v>0</v>
      </c>
      <c r="L198" s="97">
        <v>4813100</v>
      </c>
      <c r="M198" s="9"/>
      <c r="N198" s="9"/>
      <c r="O198" s="9"/>
      <c r="P198" s="9"/>
      <c r="Q198" s="9"/>
      <c r="R198" s="9"/>
      <c r="S198" s="9"/>
      <c r="T198" s="9"/>
    </row>
    <row r="199" spans="1:20" ht="15">
      <c r="A199" s="43" t="s">
        <v>143</v>
      </c>
      <c r="B199" s="44" t="s">
        <v>144</v>
      </c>
      <c r="C199" s="44"/>
      <c r="D199" s="113"/>
      <c r="E199" s="103"/>
      <c r="F199" s="103"/>
      <c r="G199" s="103"/>
      <c r="H199" s="115"/>
      <c r="I199" s="115"/>
      <c r="J199" s="115"/>
      <c r="K199" s="115">
        <f>G199-J199</f>
        <v>0</v>
      </c>
      <c r="L199" s="110"/>
      <c r="M199" s="9"/>
      <c r="N199" s="9"/>
      <c r="O199" s="9"/>
      <c r="P199" s="9"/>
      <c r="Q199" s="9"/>
      <c r="R199" s="9"/>
      <c r="S199" s="9"/>
      <c r="T199" s="9"/>
    </row>
    <row r="200" spans="1:20" ht="15.75" customHeight="1">
      <c r="A200" s="43" t="s">
        <v>287</v>
      </c>
      <c r="B200" s="44" t="s">
        <v>146</v>
      </c>
      <c r="C200" s="44"/>
      <c r="D200" s="113"/>
      <c r="E200" s="95">
        <v>0</v>
      </c>
      <c r="F200" s="95">
        <v>0</v>
      </c>
      <c r="G200" s="95">
        <v>0</v>
      </c>
      <c r="H200" s="95"/>
      <c r="I200" s="95">
        <f>G200</f>
        <v>0</v>
      </c>
      <c r="J200" s="95">
        <f>G200</f>
        <v>0</v>
      </c>
      <c r="K200" s="96">
        <f>G200-J200</f>
        <v>0</v>
      </c>
      <c r="L200" s="97">
        <v>0</v>
      </c>
      <c r="M200" s="9"/>
      <c r="N200" s="9"/>
      <c r="O200" s="9"/>
      <c r="P200" s="9"/>
      <c r="Q200" s="9"/>
      <c r="R200" s="9"/>
      <c r="S200" s="9"/>
      <c r="T200" s="9"/>
    </row>
    <row r="201" spans="1:20" ht="27.75" customHeight="1">
      <c r="A201" s="35" t="s">
        <v>288</v>
      </c>
      <c r="B201" s="36" t="s">
        <v>148</v>
      </c>
      <c r="C201" s="36"/>
      <c r="D201" s="90">
        <f>D202+D203+D205+D206+D207+D208+D209+D212</f>
        <v>0</v>
      </c>
      <c r="E201" s="90">
        <f t="shared" ref="E201:L201" si="107">E202+E203+E205+E206+E207+E208+E209+E212</f>
        <v>34407083</v>
      </c>
      <c r="F201" s="90">
        <f t="shared" si="107"/>
        <v>34699400</v>
      </c>
      <c r="G201" s="90">
        <f t="shared" si="107"/>
        <v>34365828</v>
      </c>
      <c r="H201" s="90">
        <f t="shared" si="107"/>
        <v>0</v>
      </c>
      <c r="I201" s="90">
        <f t="shared" si="107"/>
        <v>34365828</v>
      </c>
      <c r="J201" s="90">
        <f t="shared" si="107"/>
        <v>34365828</v>
      </c>
      <c r="K201" s="90">
        <f t="shared" si="107"/>
        <v>0</v>
      </c>
      <c r="L201" s="90">
        <f t="shared" si="107"/>
        <v>34689242</v>
      </c>
      <c r="M201" s="9"/>
      <c r="N201" s="9"/>
      <c r="O201" s="9"/>
      <c r="P201" s="9"/>
      <c r="Q201" s="9"/>
      <c r="R201" s="9"/>
      <c r="S201" s="9"/>
      <c r="T201" s="9"/>
    </row>
    <row r="202" spans="1:20" ht="16.5" customHeight="1">
      <c r="A202" s="43" t="s">
        <v>149</v>
      </c>
      <c r="B202" s="44" t="s">
        <v>150</v>
      </c>
      <c r="C202" s="44"/>
      <c r="D202" s="94"/>
      <c r="E202" s="50"/>
      <c r="F202" s="50"/>
      <c r="G202" s="50"/>
      <c r="H202" s="77"/>
      <c r="I202" s="77"/>
      <c r="J202" s="77"/>
      <c r="K202" s="115">
        <f>G202-J202</f>
        <v>0</v>
      </c>
      <c r="L202" s="104"/>
      <c r="M202" s="9"/>
      <c r="N202" s="9"/>
      <c r="O202" s="9"/>
      <c r="P202" s="9"/>
      <c r="Q202" s="9"/>
      <c r="R202" s="9"/>
      <c r="S202" s="9"/>
      <c r="T202" s="9"/>
    </row>
    <row r="203" spans="1:20" ht="25.5" customHeight="1">
      <c r="A203" s="55" t="s">
        <v>151</v>
      </c>
      <c r="B203" s="40" t="s">
        <v>152</v>
      </c>
      <c r="C203" s="40"/>
      <c r="D203" s="92">
        <f>D204</f>
        <v>0</v>
      </c>
      <c r="E203" s="111">
        <f t="shared" ref="E203:L203" si="108">E204</f>
        <v>25224383</v>
      </c>
      <c r="F203" s="111">
        <f t="shared" si="108"/>
        <v>23988700</v>
      </c>
      <c r="G203" s="92">
        <f t="shared" si="108"/>
        <v>23958256</v>
      </c>
      <c r="H203" s="92">
        <f t="shared" si="108"/>
        <v>0</v>
      </c>
      <c r="I203" s="92">
        <f t="shared" si="108"/>
        <v>23958256</v>
      </c>
      <c r="J203" s="92">
        <f t="shared" si="108"/>
        <v>23958256</v>
      </c>
      <c r="K203" s="92">
        <f t="shared" si="108"/>
        <v>0</v>
      </c>
      <c r="L203" s="93">
        <f t="shared" si="108"/>
        <v>24095657</v>
      </c>
      <c r="M203" s="9"/>
      <c r="N203" s="9"/>
      <c r="O203" s="9"/>
      <c r="P203" s="9"/>
      <c r="Q203" s="9"/>
      <c r="R203" s="9"/>
      <c r="S203" s="9"/>
      <c r="T203" s="9"/>
    </row>
    <row r="204" spans="1:20" ht="17.25" customHeight="1">
      <c r="A204" s="43" t="s">
        <v>153</v>
      </c>
      <c r="B204" s="44" t="s">
        <v>154</v>
      </c>
      <c r="C204" s="44"/>
      <c r="D204" s="94"/>
      <c r="E204" s="95">
        <f>17260383+7964000</f>
        <v>25224383</v>
      </c>
      <c r="F204" s="95">
        <f>16185700+7803000</f>
        <v>23988700</v>
      </c>
      <c r="G204" s="95">
        <f>16162206+7796050</f>
        <v>23958256</v>
      </c>
      <c r="H204" s="95"/>
      <c r="I204" s="95">
        <f>G204</f>
        <v>23958256</v>
      </c>
      <c r="J204" s="95">
        <f>G204</f>
        <v>23958256</v>
      </c>
      <c r="K204" s="96">
        <f>G204-J204</f>
        <v>0</v>
      </c>
      <c r="L204" s="97">
        <f>16259137+7836520</f>
        <v>24095657</v>
      </c>
      <c r="M204" s="9"/>
      <c r="N204" s="9"/>
      <c r="O204" s="9"/>
      <c r="P204" s="9"/>
      <c r="Q204" s="9"/>
      <c r="R204" s="9"/>
      <c r="S204" s="9"/>
      <c r="T204" s="9"/>
    </row>
    <row r="205" spans="1:20" ht="16.5" customHeight="1">
      <c r="A205" s="43" t="s">
        <v>155</v>
      </c>
      <c r="B205" s="44" t="s">
        <v>156</v>
      </c>
      <c r="C205" s="44"/>
      <c r="D205" s="94"/>
      <c r="E205" s="95">
        <v>1370500</v>
      </c>
      <c r="F205" s="95">
        <v>2674500</v>
      </c>
      <c r="G205" s="95">
        <v>2673998</v>
      </c>
      <c r="H205" s="95"/>
      <c r="I205" s="95">
        <f>G205</f>
        <v>2673998</v>
      </c>
      <c r="J205" s="95">
        <f>G205</f>
        <v>2673998</v>
      </c>
      <c r="K205" s="96">
        <f>G205-J205</f>
        <v>0</v>
      </c>
      <c r="L205" s="97">
        <v>2673998</v>
      </c>
      <c r="M205" s="9"/>
      <c r="N205" s="9"/>
      <c r="O205" s="9"/>
      <c r="P205" s="9"/>
      <c r="Q205" s="9"/>
      <c r="R205" s="9"/>
      <c r="S205" s="9"/>
      <c r="T205" s="9"/>
    </row>
    <row r="206" spans="1:20" ht="14.25" customHeight="1">
      <c r="A206" s="43" t="s">
        <v>157</v>
      </c>
      <c r="B206" s="44" t="s">
        <v>158</v>
      </c>
      <c r="C206" s="44"/>
      <c r="D206" s="94"/>
      <c r="E206" s="50"/>
      <c r="F206" s="50"/>
      <c r="G206" s="50"/>
      <c r="H206" s="77"/>
      <c r="I206" s="77"/>
      <c r="J206" s="77"/>
      <c r="K206" s="115">
        <f>G206-J206</f>
        <v>0</v>
      </c>
      <c r="L206" s="110"/>
      <c r="M206" s="9"/>
      <c r="N206" s="9"/>
      <c r="O206" s="9"/>
      <c r="P206" s="9"/>
      <c r="Q206" s="9"/>
      <c r="R206" s="9"/>
      <c r="S206" s="9"/>
      <c r="T206" s="9"/>
    </row>
    <row r="207" spans="1:20" ht="14.25" customHeight="1">
      <c r="A207" s="43" t="s">
        <v>159</v>
      </c>
      <c r="B207" s="44" t="s">
        <v>160</v>
      </c>
      <c r="C207" s="44"/>
      <c r="D207" s="94"/>
      <c r="E207" s="95">
        <v>2670000</v>
      </c>
      <c r="F207" s="95">
        <v>2860000</v>
      </c>
      <c r="G207" s="95">
        <v>2775721</v>
      </c>
      <c r="H207" s="95"/>
      <c r="I207" s="95">
        <f>G207</f>
        <v>2775721</v>
      </c>
      <c r="J207" s="95">
        <f>G207</f>
        <v>2775721</v>
      </c>
      <c r="K207" s="96">
        <f>G207-J207</f>
        <v>0</v>
      </c>
      <c r="L207" s="97">
        <v>2845099</v>
      </c>
      <c r="M207" s="9"/>
      <c r="N207" s="9"/>
      <c r="O207" s="9"/>
      <c r="P207" s="9"/>
      <c r="Q207" s="9"/>
      <c r="R207" s="9"/>
      <c r="S207" s="9"/>
      <c r="T207" s="9"/>
    </row>
    <row r="208" spans="1:20" ht="15.75" customHeight="1">
      <c r="A208" s="43" t="s">
        <v>161</v>
      </c>
      <c r="B208" s="54" t="s">
        <v>162</v>
      </c>
      <c r="C208" s="54"/>
      <c r="D208" s="94"/>
      <c r="E208" s="50"/>
      <c r="F208" s="50"/>
      <c r="G208" s="50"/>
      <c r="H208" s="77"/>
      <c r="I208" s="77"/>
      <c r="J208" s="77"/>
      <c r="K208" s="115">
        <f t="shared" ref="K208:K259" si="109">G208-J208</f>
        <v>0</v>
      </c>
      <c r="L208" s="110">
        <f>J208</f>
        <v>0</v>
      </c>
      <c r="M208" s="9"/>
      <c r="N208" s="9"/>
      <c r="O208" s="9"/>
      <c r="P208" s="9"/>
      <c r="Q208" s="9"/>
      <c r="R208" s="9"/>
      <c r="S208" s="9"/>
      <c r="T208" s="9"/>
    </row>
    <row r="209" spans="1:20" ht="21.95" customHeight="1">
      <c r="A209" s="39" t="s">
        <v>163</v>
      </c>
      <c r="B209" s="40" t="s">
        <v>164</v>
      </c>
      <c r="C209" s="40"/>
      <c r="D209" s="92">
        <f>D210+D211</f>
        <v>0</v>
      </c>
      <c r="E209" s="92">
        <f t="shared" ref="E209:L209" si="110">E210+E211</f>
        <v>55200</v>
      </c>
      <c r="F209" s="92">
        <f t="shared" si="110"/>
        <v>55200</v>
      </c>
      <c r="G209" s="92">
        <f t="shared" si="110"/>
        <v>32042</v>
      </c>
      <c r="H209" s="92">
        <f t="shared" si="110"/>
        <v>0</v>
      </c>
      <c r="I209" s="92">
        <f t="shared" si="110"/>
        <v>32042</v>
      </c>
      <c r="J209" s="92">
        <f t="shared" si="110"/>
        <v>32042</v>
      </c>
      <c r="K209" s="92">
        <f t="shared" si="110"/>
        <v>0</v>
      </c>
      <c r="L209" s="93">
        <f t="shared" si="110"/>
        <v>32042</v>
      </c>
      <c r="M209" s="9"/>
      <c r="N209" s="9"/>
      <c r="O209" s="9"/>
      <c r="P209" s="9"/>
      <c r="Q209" s="9"/>
      <c r="R209" s="9"/>
      <c r="S209" s="9"/>
      <c r="T209" s="9"/>
    </row>
    <row r="210" spans="1:20" ht="15" customHeight="1">
      <c r="A210" s="43" t="s">
        <v>165</v>
      </c>
      <c r="B210" s="44" t="s">
        <v>166</v>
      </c>
      <c r="C210" s="44"/>
      <c r="D210" s="94"/>
      <c r="E210" s="95">
        <f>5000+10200+10000+30000</f>
        <v>55200</v>
      </c>
      <c r="F210" s="95">
        <f>5000+10200+10000+30000</f>
        <v>55200</v>
      </c>
      <c r="G210" s="95">
        <f>1200+5626+1267+23949</f>
        <v>32042</v>
      </c>
      <c r="H210" s="95"/>
      <c r="I210" s="95">
        <f>G210</f>
        <v>32042</v>
      </c>
      <c r="J210" s="95">
        <f>G210</f>
        <v>32042</v>
      </c>
      <c r="K210" s="96">
        <f>G210-J210</f>
        <v>0</v>
      </c>
      <c r="L210" s="97">
        <f>1200+5626+1267+23949</f>
        <v>32042</v>
      </c>
      <c r="M210" s="9"/>
      <c r="N210" s="9"/>
      <c r="O210" s="9"/>
      <c r="P210" s="9"/>
      <c r="Q210" s="9"/>
      <c r="R210" s="9"/>
      <c r="S210" s="9"/>
      <c r="T210" s="9"/>
    </row>
    <row r="211" spans="1:20" ht="15.75" customHeight="1">
      <c r="A211" s="43" t="s">
        <v>167</v>
      </c>
      <c r="B211" s="44" t="s">
        <v>168</v>
      </c>
      <c r="C211" s="44"/>
      <c r="D211" s="94"/>
      <c r="E211" s="50"/>
      <c r="F211" s="50"/>
      <c r="G211" s="50"/>
      <c r="H211" s="50"/>
      <c r="I211" s="77"/>
      <c r="J211" s="77"/>
      <c r="K211" s="115">
        <f t="shared" si="109"/>
        <v>0</v>
      </c>
      <c r="L211" s="110"/>
      <c r="M211" s="9"/>
      <c r="N211" s="9"/>
      <c r="O211" s="9"/>
      <c r="P211" s="9"/>
      <c r="Q211" s="9"/>
      <c r="R211" s="9"/>
      <c r="S211" s="9"/>
      <c r="T211" s="9"/>
    </row>
    <row r="212" spans="1:20" ht="18" customHeight="1">
      <c r="A212" s="117" t="s">
        <v>169</v>
      </c>
      <c r="B212" s="44" t="s">
        <v>170</v>
      </c>
      <c r="C212" s="44"/>
      <c r="D212" s="94"/>
      <c r="E212" s="95">
        <f>5050000+37000+0</f>
        <v>5087000</v>
      </c>
      <c r="F212" s="95">
        <f>5060000+61000</f>
        <v>5121000</v>
      </c>
      <c r="G212" s="95">
        <f>4870011+55800</f>
        <v>4925811</v>
      </c>
      <c r="H212" s="95"/>
      <c r="I212" s="95">
        <f>G212</f>
        <v>4925811</v>
      </c>
      <c r="J212" s="95">
        <f>G212</f>
        <v>4925811</v>
      </c>
      <c r="K212" s="96">
        <f>G212-J212</f>
        <v>0</v>
      </c>
      <c r="L212" s="97">
        <f>4980716+55800+5930</f>
        <v>5042446</v>
      </c>
      <c r="M212" s="9"/>
      <c r="N212" s="9"/>
      <c r="O212" s="9"/>
      <c r="P212" s="9"/>
      <c r="Q212" s="9"/>
      <c r="R212" s="9"/>
      <c r="S212" s="9"/>
      <c r="T212" s="9"/>
    </row>
    <row r="213" spans="1:20" ht="25.5" customHeight="1">
      <c r="A213" s="31" t="s">
        <v>171</v>
      </c>
      <c r="B213" s="32"/>
      <c r="C213" s="32"/>
      <c r="D213" s="88">
        <f>D214+D224</f>
        <v>0</v>
      </c>
      <c r="E213" s="88">
        <f t="shared" ref="E213:L213" si="111">E214+E224</f>
        <v>21967784</v>
      </c>
      <c r="F213" s="88">
        <f t="shared" si="111"/>
        <v>27137847</v>
      </c>
      <c r="G213" s="88">
        <f t="shared" si="111"/>
        <v>26479263</v>
      </c>
      <c r="H213" s="88">
        <f t="shared" si="111"/>
        <v>0</v>
      </c>
      <c r="I213" s="88">
        <f t="shared" si="111"/>
        <v>26479263</v>
      </c>
      <c r="J213" s="88">
        <f t="shared" si="111"/>
        <v>26479263</v>
      </c>
      <c r="K213" s="88">
        <f>K214+K224</f>
        <v>0</v>
      </c>
      <c r="L213" s="108">
        <f t="shared" si="111"/>
        <v>24144705</v>
      </c>
      <c r="M213" s="9"/>
      <c r="N213" s="9"/>
      <c r="O213" s="9"/>
      <c r="P213" s="9"/>
      <c r="Q213" s="9"/>
      <c r="R213" s="9"/>
      <c r="S213" s="9"/>
      <c r="T213" s="9"/>
    </row>
    <row r="214" spans="1:20" ht="25.5" customHeight="1">
      <c r="A214" s="35" t="s">
        <v>289</v>
      </c>
      <c r="B214" s="36" t="s">
        <v>173</v>
      </c>
      <c r="C214" s="36"/>
      <c r="D214" s="90">
        <f>D215+D218+D221+D222+D223</f>
        <v>0</v>
      </c>
      <c r="E214" s="90">
        <f t="shared" ref="E214:J214" si="112">E215+E218+E221+E222+E223</f>
        <v>11767784</v>
      </c>
      <c r="F214" s="90">
        <f t="shared" si="112"/>
        <v>17192723</v>
      </c>
      <c r="G214" s="90">
        <f t="shared" si="112"/>
        <v>16649130</v>
      </c>
      <c r="H214" s="90">
        <f t="shared" si="112"/>
        <v>0</v>
      </c>
      <c r="I214" s="90">
        <f t="shared" si="112"/>
        <v>16649130</v>
      </c>
      <c r="J214" s="90">
        <f t="shared" si="112"/>
        <v>16649130</v>
      </c>
      <c r="K214" s="90">
        <f>K215+K218+K221+K222+K223</f>
        <v>0</v>
      </c>
      <c r="L214" s="91">
        <f>L215+L218+L221+L222+L223</f>
        <v>14300833</v>
      </c>
      <c r="M214" s="9"/>
      <c r="N214" s="9"/>
      <c r="O214" s="9"/>
      <c r="P214" s="9"/>
      <c r="Q214" s="9"/>
      <c r="R214" s="9"/>
      <c r="S214" s="9"/>
      <c r="T214" s="9"/>
    </row>
    <row r="215" spans="1:20" ht="15" customHeight="1">
      <c r="A215" s="55" t="s">
        <v>174</v>
      </c>
      <c r="B215" s="40" t="s">
        <v>175</v>
      </c>
      <c r="C215" s="40"/>
      <c r="D215" s="92">
        <f>D216+D217</f>
        <v>0</v>
      </c>
      <c r="E215" s="92">
        <f t="shared" ref="E215:L215" si="113">E216+E217</f>
        <v>0</v>
      </c>
      <c r="F215" s="92">
        <f t="shared" si="113"/>
        <v>0</v>
      </c>
      <c r="G215" s="111">
        <f t="shared" si="113"/>
        <v>0</v>
      </c>
      <c r="H215" s="111">
        <f t="shared" si="113"/>
        <v>0</v>
      </c>
      <c r="I215" s="111">
        <f t="shared" si="113"/>
        <v>0</v>
      </c>
      <c r="J215" s="111">
        <f t="shared" si="113"/>
        <v>0</v>
      </c>
      <c r="K215" s="111">
        <f>K216+K217</f>
        <v>0</v>
      </c>
      <c r="L215" s="112">
        <f t="shared" si="113"/>
        <v>6696</v>
      </c>
      <c r="M215" s="9"/>
      <c r="N215" s="9"/>
      <c r="O215" s="9"/>
      <c r="P215" s="9"/>
      <c r="Q215" s="9"/>
      <c r="R215" s="9"/>
      <c r="S215" s="9"/>
      <c r="T215" s="9"/>
    </row>
    <row r="216" spans="1:20" ht="15.75" customHeight="1">
      <c r="A216" s="43" t="s">
        <v>176</v>
      </c>
      <c r="B216" s="44" t="s">
        <v>177</v>
      </c>
      <c r="C216" s="44"/>
      <c r="D216" s="94"/>
      <c r="E216" s="50"/>
      <c r="F216" s="50"/>
      <c r="G216" s="118"/>
      <c r="H216" s="118"/>
      <c r="I216" s="119"/>
      <c r="J216" s="118"/>
      <c r="K216" s="118">
        <f t="shared" si="109"/>
        <v>0</v>
      </c>
      <c r="L216" s="120"/>
      <c r="M216" s="9"/>
      <c r="N216" s="9"/>
      <c r="O216" s="9"/>
      <c r="P216" s="9"/>
      <c r="Q216" s="9"/>
      <c r="R216" s="9"/>
      <c r="S216" s="9"/>
      <c r="T216" s="9"/>
    </row>
    <row r="217" spans="1:20" ht="16.5" customHeight="1">
      <c r="A217" s="43" t="s">
        <v>178</v>
      </c>
      <c r="B217" s="44" t="s">
        <v>179</v>
      </c>
      <c r="C217" s="44"/>
      <c r="D217" s="94"/>
      <c r="E217" s="121"/>
      <c r="F217" s="50"/>
      <c r="G217" s="118"/>
      <c r="H217" s="118"/>
      <c r="I217" s="119"/>
      <c r="J217" s="118"/>
      <c r="K217" s="118">
        <f t="shared" si="109"/>
        <v>0</v>
      </c>
      <c r="L217" s="122">
        <v>6696</v>
      </c>
      <c r="M217" s="9"/>
      <c r="N217" s="9"/>
      <c r="O217" s="9"/>
      <c r="P217" s="9"/>
      <c r="Q217" s="9"/>
      <c r="R217" s="9"/>
      <c r="S217" s="9"/>
      <c r="T217" s="9"/>
    </row>
    <row r="218" spans="1:20" ht="25.5" customHeight="1">
      <c r="A218" s="55" t="s">
        <v>290</v>
      </c>
      <c r="B218" s="40" t="s">
        <v>181</v>
      </c>
      <c r="C218" s="40"/>
      <c r="D218" s="92">
        <f>D219+D220</f>
        <v>0</v>
      </c>
      <c r="E218" s="92">
        <f t="shared" ref="E218:L218" si="114">E219+E220</f>
        <v>2450000</v>
      </c>
      <c r="F218" s="92">
        <f t="shared" si="114"/>
        <v>2550000</v>
      </c>
      <c r="G218" s="92">
        <f t="shared" si="114"/>
        <v>2483145</v>
      </c>
      <c r="H218" s="92">
        <f t="shared" si="114"/>
        <v>0</v>
      </c>
      <c r="I218" s="92">
        <f t="shared" si="114"/>
        <v>2483145</v>
      </c>
      <c r="J218" s="92">
        <f t="shared" si="114"/>
        <v>2483145</v>
      </c>
      <c r="K218" s="92">
        <f t="shared" si="114"/>
        <v>0</v>
      </c>
      <c r="L218" s="93">
        <f t="shared" si="114"/>
        <v>22448</v>
      </c>
      <c r="M218" s="9"/>
      <c r="N218" s="9"/>
      <c r="O218" s="9"/>
      <c r="P218" s="9"/>
      <c r="Q218" s="9"/>
      <c r="R218" s="9"/>
      <c r="S218" s="9"/>
      <c r="T218" s="9"/>
    </row>
    <row r="219" spans="1:20" ht="16.5" customHeight="1">
      <c r="A219" s="43" t="s">
        <v>182</v>
      </c>
      <c r="B219" s="44" t="s">
        <v>183</v>
      </c>
      <c r="C219" s="44"/>
      <c r="D219" s="113"/>
      <c r="E219" s="95">
        <v>2450000</v>
      </c>
      <c r="F219" s="95">
        <v>2550000</v>
      </c>
      <c r="G219" s="95">
        <v>2483145</v>
      </c>
      <c r="H219" s="95"/>
      <c r="I219" s="95">
        <f>G219</f>
        <v>2483145</v>
      </c>
      <c r="J219" s="95">
        <f>G219</f>
        <v>2483145</v>
      </c>
      <c r="K219" s="96">
        <f>G219-J219</f>
        <v>0</v>
      </c>
      <c r="L219" s="97">
        <v>22448</v>
      </c>
      <c r="M219" s="9"/>
      <c r="N219" s="9"/>
      <c r="O219" s="9"/>
      <c r="P219" s="9"/>
      <c r="Q219" s="9"/>
      <c r="R219" s="9"/>
      <c r="S219" s="9"/>
      <c r="T219" s="9"/>
    </row>
    <row r="220" spans="1:20" ht="15.75" customHeight="1">
      <c r="A220" s="43" t="s">
        <v>184</v>
      </c>
      <c r="B220" s="44" t="s">
        <v>185</v>
      </c>
      <c r="C220" s="44"/>
      <c r="D220" s="113"/>
      <c r="E220" s="103"/>
      <c r="F220" s="103"/>
      <c r="G220" s="103"/>
      <c r="H220" s="103"/>
      <c r="I220" s="103">
        <f>G220</f>
        <v>0</v>
      </c>
      <c r="J220" s="103"/>
      <c r="K220" s="103">
        <f t="shared" si="109"/>
        <v>0</v>
      </c>
      <c r="L220" s="110"/>
      <c r="M220" s="9"/>
      <c r="N220" s="9"/>
      <c r="O220" s="9"/>
      <c r="P220" s="9"/>
      <c r="Q220" s="9"/>
      <c r="R220" s="9"/>
      <c r="S220" s="9"/>
      <c r="T220" s="9"/>
    </row>
    <row r="221" spans="1:20" ht="15" customHeight="1">
      <c r="A221" s="43" t="s">
        <v>186</v>
      </c>
      <c r="B221" s="44" t="s">
        <v>187</v>
      </c>
      <c r="C221" s="44"/>
      <c r="D221" s="113"/>
      <c r="E221" s="95">
        <v>3869784</v>
      </c>
      <c r="F221" s="95">
        <v>5029784</v>
      </c>
      <c r="G221" s="95">
        <v>4914709</v>
      </c>
      <c r="H221" s="95"/>
      <c r="I221" s="95">
        <f>G221</f>
        <v>4914709</v>
      </c>
      <c r="J221" s="95">
        <f>G221</f>
        <v>4914709</v>
      </c>
      <c r="K221" s="96">
        <f>G221-J221</f>
        <v>0</v>
      </c>
      <c r="L221" s="97">
        <v>5210137</v>
      </c>
    </row>
    <row r="222" spans="1:20" ht="15.75" customHeight="1">
      <c r="A222" s="43" t="s">
        <v>188</v>
      </c>
      <c r="B222" s="44" t="s">
        <v>189</v>
      </c>
      <c r="C222" s="44"/>
      <c r="D222" s="113"/>
      <c r="E222" s="103"/>
      <c r="F222" s="103"/>
      <c r="G222" s="103"/>
      <c r="H222" s="103"/>
      <c r="I222" s="103">
        <f>G222</f>
        <v>0</v>
      </c>
      <c r="J222" s="103"/>
      <c r="K222" s="103">
        <f t="shared" si="109"/>
        <v>0</v>
      </c>
      <c r="L222" s="110"/>
    </row>
    <row r="223" spans="1:20" ht="28.5" customHeight="1">
      <c r="A223" s="43" t="s">
        <v>190</v>
      </c>
      <c r="B223" s="44" t="s">
        <v>191</v>
      </c>
      <c r="C223" s="44"/>
      <c r="D223" s="113"/>
      <c r="E223" s="95">
        <v>5448000</v>
      </c>
      <c r="F223" s="95">
        <v>9612939</v>
      </c>
      <c r="G223" s="95">
        <v>9251276</v>
      </c>
      <c r="H223" s="95"/>
      <c r="I223" s="95">
        <f>G223</f>
        <v>9251276</v>
      </c>
      <c r="J223" s="95">
        <f>G223</f>
        <v>9251276</v>
      </c>
      <c r="K223" s="96">
        <f>G223-J223</f>
        <v>0</v>
      </c>
      <c r="L223" s="97">
        <f>9061448+104</f>
        <v>9061552</v>
      </c>
    </row>
    <row r="224" spans="1:20" ht="13.5" customHeight="1">
      <c r="A224" s="35" t="s">
        <v>192</v>
      </c>
      <c r="B224" s="36" t="s">
        <v>193</v>
      </c>
      <c r="C224" s="36"/>
      <c r="D224" s="90">
        <f>D225+D226+D229</f>
        <v>0</v>
      </c>
      <c r="E224" s="90">
        <f t="shared" ref="E224:L224" si="115">E225+E226+E229</f>
        <v>10200000</v>
      </c>
      <c r="F224" s="90">
        <f t="shared" si="115"/>
        <v>9945124</v>
      </c>
      <c r="G224" s="90">
        <f t="shared" si="115"/>
        <v>9830133</v>
      </c>
      <c r="H224" s="90">
        <f t="shared" si="115"/>
        <v>0</v>
      </c>
      <c r="I224" s="90">
        <f t="shared" si="115"/>
        <v>9830133</v>
      </c>
      <c r="J224" s="90">
        <f t="shared" si="115"/>
        <v>9830133</v>
      </c>
      <c r="K224" s="90">
        <f t="shared" si="115"/>
        <v>0</v>
      </c>
      <c r="L224" s="91">
        <f t="shared" si="115"/>
        <v>9843872</v>
      </c>
    </row>
    <row r="225" spans="1:12" ht="13.5" customHeight="1">
      <c r="A225" s="43" t="s">
        <v>194</v>
      </c>
      <c r="B225" s="54" t="s">
        <v>195</v>
      </c>
      <c r="C225" s="54"/>
      <c r="D225" s="94"/>
      <c r="E225" s="50"/>
      <c r="F225" s="50"/>
      <c r="G225" s="50"/>
      <c r="H225" s="50"/>
      <c r="I225" s="123"/>
      <c r="J225" s="124"/>
      <c r="K225" s="125">
        <f t="shared" si="109"/>
        <v>0</v>
      </c>
      <c r="L225" s="104"/>
    </row>
    <row r="226" spans="1:12" ht="26.25" customHeight="1">
      <c r="A226" s="55" t="s">
        <v>291</v>
      </c>
      <c r="B226" s="40" t="s">
        <v>197</v>
      </c>
      <c r="C226" s="40"/>
      <c r="D226" s="92">
        <f>D227+D228</f>
        <v>0</v>
      </c>
      <c r="E226" s="92">
        <f t="shared" ref="E226:L226" si="116">E227+E228</f>
        <v>10200000</v>
      </c>
      <c r="F226" s="92">
        <f t="shared" si="116"/>
        <v>9945124</v>
      </c>
      <c r="G226" s="92">
        <f t="shared" si="116"/>
        <v>9830133</v>
      </c>
      <c r="H226" s="92">
        <f t="shared" si="116"/>
        <v>0</v>
      </c>
      <c r="I226" s="92">
        <f t="shared" si="116"/>
        <v>9830133</v>
      </c>
      <c r="J226" s="92">
        <f t="shared" si="116"/>
        <v>9830133</v>
      </c>
      <c r="K226" s="92">
        <f t="shared" si="116"/>
        <v>0</v>
      </c>
      <c r="L226" s="93">
        <f t="shared" si="116"/>
        <v>9843872</v>
      </c>
    </row>
    <row r="227" spans="1:12" ht="14.25" customHeight="1">
      <c r="A227" s="43" t="s">
        <v>198</v>
      </c>
      <c r="B227" s="44" t="s">
        <v>199</v>
      </c>
      <c r="C227" s="44"/>
      <c r="D227" s="113"/>
      <c r="E227" s="95">
        <v>10200000</v>
      </c>
      <c r="F227" s="95">
        <v>9945124</v>
      </c>
      <c r="G227" s="95">
        <v>9830133</v>
      </c>
      <c r="H227" s="95"/>
      <c r="I227" s="95">
        <f>G227</f>
        <v>9830133</v>
      </c>
      <c r="J227" s="95">
        <f>G227</f>
        <v>9830133</v>
      </c>
      <c r="K227" s="96">
        <f>G227-J227</f>
        <v>0</v>
      </c>
      <c r="L227" s="97">
        <v>9843872</v>
      </c>
    </row>
    <row r="228" spans="1:12" ht="14.25" customHeight="1">
      <c r="A228" s="43" t="s">
        <v>200</v>
      </c>
      <c r="B228" s="44" t="s">
        <v>201</v>
      </c>
      <c r="C228" s="44"/>
      <c r="D228" s="94"/>
      <c r="E228" s="50"/>
      <c r="F228" s="50"/>
      <c r="G228" s="50"/>
      <c r="H228" s="77"/>
      <c r="I228" s="50"/>
      <c r="J228" s="77"/>
      <c r="K228" s="115">
        <f t="shared" si="109"/>
        <v>0</v>
      </c>
      <c r="L228" s="104"/>
    </row>
    <row r="229" spans="1:12" ht="14.25" customHeight="1">
      <c r="A229" s="43" t="s">
        <v>202</v>
      </c>
      <c r="B229" s="44" t="s">
        <v>203</v>
      </c>
      <c r="C229" s="44"/>
      <c r="D229" s="94"/>
      <c r="E229" s="50"/>
      <c r="F229" s="50"/>
      <c r="G229" s="50"/>
      <c r="H229" s="77"/>
      <c r="I229" s="50"/>
      <c r="J229" s="50"/>
      <c r="K229" s="103">
        <f t="shared" si="109"/>
        <v>0</v>
      </c>
      <c r="L229" s="104"/>
    </row>
    <row r="230" spans="1:12" ht="27" customHeight="1">
      <c r="A230" s="31" t="s">
        <v>204</v>
      </c>
      <c r="B230" s="32" t="s">
        <v>205</v>
      </c>
      <c r="C230" s="32"/>
      <c r="D230" s="88">
        <f>D231+D237+D241+D246+D254</f>
        <v>0</v>
      </c>
      <c r="E230" s="88">
        <f t="shared" ref="E230:L230" si="117">E231+E237+E241+E246+E254</f>
        <v>39100000</v>
      </c>
      <c r="F230" s="88">
        <f t="shared" si="117"/>
        <v>41973000</v>
      </c>
      <c r="G230" s="88">
        <f t="shared" si="117"/>
        <v>40678211</v>
      </c>
      <c r="H230" s="88">
        <f t="shared" si="117"/>
        <v>4200</v>
      </c>
      <c r="I230" s="88">
        <f t="shared" si="117"/>
        <v>40678211</v>
      </c>
      <c r="J230" s="88">
        <f t="shared" si="117"/>
        <v>40678211</v>
      </c>
      <c r="K230" s="88">
        <f>K231+K237+K241+K246+K254</f>
        <v>0</v>
      </c>
      <c r="L230" s="108">
        <f t="shared" si="117"/>
        <v>31758233</v>
      </c>
    </row>
    <row r="231" spans="1:12" ht="29.25" hidden="1" customHeight="1">
      <c r="A231" s="35" t="s">
        <v>206</v>
      </c>
      <c r="B231" s="36" t="s">
        <v>207</v>
      </c>
      <c r="C231" s="36"/>
      <c r="D231" s="90">
        <f>D232</f>
        <v>0</v>
      </c>
      <c r="E231" s="90">
        <f t="shared" ref="E231:L231" si="118">E232</f>
        <v>0</v>
      </c>
      <c r="F231" s="90">
        <f t="shared" si="118"/>
        <v>0</v>
      </c>
      <c r="G231" s="90">
        <f t="shared" si="118"/>
        <v>0</v>
      </c>
      <c r="H231" s="90">
        <f t="shared" si="118"/>
        <v>0</v>
      </c>
      <c r="I231" s="90">
        <f t="shared" si="118"/>
        <v>0</v>
      </c>
      <c r="J231" s="90">
        <f t="shared" si="118"/>
        <v>0</v>
      </c>
      <c r="K231" s="90">
        <f t="shared" si="118"/>
        <v>0</v>
      </c>
      <c r="L231" s="91">
        <f t="shared" si="118"/>
        <v>0</v>
      </c>
    </row>
    <row r="232" spans="1:12" ht="27.75" hidden="1" customHeight="1">
      <c r="A232" s="55" t="s">
        <v>292</v>
      </c>
      <c r="B232" s="40" t="s">
        <v>209</v>
      </c>
      <c r="C232" s="40"/>
      <c r="D232" s="92">
        <f>D233+D234+D235+D236</f>
        <v>0</v>
      </c>
      <c r="E232" s="92">
        <f t="shared" ref="E232:L232" si="119">E233+E234+E235+E236</f>
        <v>0</v>
      </c>
      <c r="F232" s="92">
        <f t="shared" si="119"/>
        <v>0</v>
      </c>
      <c r="G232" s="92">
        <f t="shared" si="119"/>
        <v>0</v>
      </c>
      <c r="H232" s="92">
        <f t="shared" si="119"/>
        <v>0</v>
      </c>
      <c r="I232" s="92">
        <f t="shared" si="119"/>
        <v>0</v>
      </c>
      <c r="J232" s="92">
        <f t="shared" si="119"/>
        <v>0</v>
      </c>
      <c r="K232" s="92">
        <f>K233+K234+K235+K236</f>
        <v>0</v>
      </c>
      <c r="L232" s="93">
        <f t="shared" si="119"/>
        <v>0</v>
      </c>
    </row>
    <row r="233" spans="1:12" ht="15.75" hidden="1" customHeight="1">
      <c r="A233" s="43" t="s">
        <v>210</v>
      </c>
      <c r="B233" s="44" t="s">
        <v>211</v>
      </c>
      <c r="C233" s="44"/>
      <c r="D233" s="94"/>
      <c r="E233" s="50"/>
      <c r="F233" s="50"/>
      <c r="G233" s="50"/>
      <c r="H233" s="77"/>
      <c r="I233" s="77"/>
      <c r="J233" s="77"/>
      <c r="K233" s="115">
        <f t="shared" si="109"/>
        <v>0</v>
      </c>
      <c r="L233" s="104"/>
    </row>
    <row r="234" spans="1:12" ht="12.75" hidden="1" customHeight="1">
      <c r="A234" s="43" t="s">
        <v>212</v>
      </c>
      <c r="B234" s="44" t="s">
        <v>213</v>
      </c>
      <c r="C234" s="44"/>
      <c r="D234" s="94"/>
      <c r="E234" s="50"/>
      <c r="F234" s="50"/>
      <c r="G234" s="50"/>
      <c r="H234" s="77"/>
      <c r="I234" s="77"/>
      <c r="J234" s="77"/>
      <c r="K234" s="115">
        <f t="shared" si="109"/>
        <v>0</v>
      </c>
      <c r="L234" s="104"/>
    </row>
    <row r="235" spans="1:12" ht="15" hidden="1" customHeight="1">
      <c r="A235" s="43" t="s">
        <v>214</v>
      </c>
      <c r="B235" s="44" t="s">
        <v>215</v>
      </c>
      <c r="C235" s="44"/>
      <c r="D235" s="94"/>
      <c r="E235" s="50"/>
      <c r="F235" s="50"/>
      <c r="G235" s="50"/>
      <c r="H235" s="77"/>
      <c r="I235" s="77"/>
      <c r="J235" s="77"/>
      <c r="K235" s="115">
        <f t="shared" si="109"/>
        <v>0</v>
      </c>
      <c r="L235" s="104"/>
    </row>
    <row r="236" spans="1:12" ht="15" hidden="1" customHeight="1">
      <c r="A236" s="43" t="s">
        <v>216</v>
      </c>
      <c r="B236" s="44" t="s">
        <v>217</v>
      </c>
      <c r="C236" s="44"/>
      <c r="D236" s="94"/>
      <c r="E236" s="50"/>
      <c r="F236" s="50"/>
      <c r="G236" s="50"/>
      <c r="H236" s="77"/>
      <c r="I236" s="77"/>
      <c r="J236" s="77"/>
      <c r="K236" s="115">
        <f t="shared" si="109"/>
        <v>0</v>
      </c>
      <c r="L236" s="104"/>
    </row>
    <row r="237" spans="1:12" ht="24.75" hidden="1" customHeight="1">
      <c r="A237" s="35" t="s">
        <v>293</v>
      </c>
      <c r="B237" s="36" t="s">
        <v>219</v>
      </c>
      <c r="C237" s="36"/>
      <c r="D237" s="90">
        <f>D238+D239+D240</f>
        <v>0</v>
      </c>
      <c r="E237" s="90">
        <f t="shared" ref="E237:L237" si="120">E238+E239+E240</f>
        <v>0</v>
      </c>
      <c r="F237" s="90">
        <f t="shared" si="120"/>
        <v>0</v>
      </c>
      <c r="G237" s="90">
        <f t="shared" si="120"/>
        <v>0</v>
      </c>
      <c r="H237" s="90">
        <f t="shared" si="120"/>
        <v>0</v>
      </c>
      <c r="I237" s="90">
        <f t="shared" si="120"/>
        <v>0</v>
      </c>
      <c r="J237" s="90">
        <f t="shared" si="120"/>
        <v>0</v>
      </c>
      <c r="K237" s="90">
        <f t="shared" si="120"/>
        <v>0</v>
      </c>
      <c r="L237" s="91">
        <f t="shared" si="120"/>
        <v>0</v>
      </c>
    </row>
    <row r="238" spans="1:12" ht="14.25" hidden="1" customHeight="1">
      <c r="A238" s="43" t="s">
        <v>220</v>
      </c>
      <c r="B238" s="54" t="s">
        <v>221</v>
      </c>
      <c r="C238" s="54"/>
      <c r="D238" s="94"/>
      <c r="E238" s="50"/>
      <c r="F238" s="50"/>
      <c r="G238" s="50"/>
      <c r="H238" s="126"/>
      <c r="I238" s="50"/>
      <c r="J238" s="50"/>
      <c r="K238" s="103">
        <f t="shared" si="109"/>
        <v>0</v>
      </c>
      <c r="L238" s="104"/>
    </row>
    <row r="239" spans="1:12" ht="16.5" hidden="1" customHeight="1">
      <c r="A239" s="43" t="s">
        <v>222</v>
      </c>
      <c r="B239" s="44" t="s">
        <v>223</v>
      </c>
      <c r="C239" s="44"/>
      <c r="D239" s="94"/>
      <c r="E239" s="50"/>
      <c r="F239" s="50"/>
      <c r="G239" s="50"/>
      <c r="H239" s="126"/>
      <c r="I239" s="50"/>
      <c r="J239" s="50"/>
      <c r="K239" s="103">
        <f t="shared" si="109"/>
        <v>0</v>
      </c>
      <c r="L239" s="104"/>
    </row>
    <row r="240" spans="1:12" ht="15.75" hidden="1" customHeight="1">
      <c r="A240" s="43" t="s">
        <v>224</v>
      </c>
      <c r="B240" s="44" t="s">
        <v>225</v>
      </c>
      <c r="C240" s="44"/>
      <c r="D240" s="94"/>
      <c r="E240" s="50"/>
      <c r="F240" s="50"/>
      <c r="G240" s="50"/>
      <c r="H240" s="126"/>
      <c r="I240" s="50"/>
      <c r="J240" s="50"/>
      <c r="K240" s="103">
        <f t="shared" si="109"/>
        <v>0</v>
      </c>
      <c r="L240" s="104"/>
    </row>
    <row r="241" spans="1:12" ht="25.5" customHeight="1">
      <c r="A241" s="35" t="s">
        <v>294</v>
      </c>
      <c r="B241" s="36" t="s">
        <v>227</v>
      </c>
      <c r="C241" s="36"/>
      <c r="D241" s="90">
        <f>D242</f>
        <v>0</v>
      </c>
      <c r="E241" s="90">
        <f t="shared" ref="E241:L241" si="121">E242</f>
        <v>1000000</v>
      </c>
      <c r="F241" s="90">
        <f t="shared" si="121"/>
        <v>1253000</v>
      </c>
      <c r="G241" s="90">
        <f t="shared" si="121"/>
        <v>1209164</v>
      </c>
      <c r="H241" s="90">
        <f t="shared" si="121"/>
        <v>0</v>
      </c>
      <c r="I241" s="90">
        <f t="shared" si="121"/>
        <v>1209164</v>
      </c>
      <c r="J241" s="90">
        <f t="shared" si="121"/>
        <v>1209164</v>
      </c>
      <c r="K241" s="90">
        <f t="shared" si="121"/>
        <v>0</v>
      </c>
      <c r="L241" s="91">
        <f t="shared" si="121"/>
        <v>1209164</v>
      </c>
    </row>
    <row r="242" spans="1:12" ht="14.25" customHeight="1">
      <c r="A242" s="55" t="s">
        <v>228</v>
      </c>
      <c r="B242" s="40" t="s">
        <v>229</v>
      </c>
      <c r="C242" s="40"/>
      <c r="D242" s="92">
        <f>D243+D244+D245</f>
        <v>0</v>
      </c>
      <c r="E242" s="92">
        <f t="shared" ref="E242:L242" si="122">E243+E244+E245</f>
        <v>1000000</v>
      </c>
      <c r="F242" s="92">
        <f t="shared" si="122"/>
        <v>1253000</v>
      </c>
      <c r="G242" s="92">
        <f t="shared" si="122"/>
        <v>1209164</v>
      </c>
      <c r="H242" s="92">
        <f t="shared" si="122"/>
        <v>0</v>
      </c>
      <c r="I242" s="92">
        <f t="shared" si="122"/>
        <v>1209164</v>
      </c>
      <c r="J242" s="92">
        <f t="shared" si="122"/>
        <v>1209164</v>
      </c>
      <c r="K242" s="92">
        <f>K243+K244+K245</f>
        <v>0</v>
      </c>
      <c r="L242" s="93">
        <f t="shared" si="122"/>
        <v>1209164</v>
      </c>
    </row>
    <row r="243" spans="1:12" ht="15.75" customHeight="1">
      <c r="A243" s="43" t="s">
        <v>230</v>
      </c>
      <c r="B243" s="54" t="s">
        <v>231</v>
      </c>
      <c r="C243" s="54"/>
      <c r="D243" s="94"/>
      <c r="E243" s="95">
        <v>1000000</v>
      </c>
      <c r="F243" s="95">
        <v>1253000</v>
      </c>
      <c r="G243" s="95">
        <v>1209164</v>
      </c>
      <c r="H243" s="95"/>
      <c r="I243" s="95">
        <f>G243</f>
        <v>1209164</v>
      </c>
      <c r="J243" s="95">
        <f>G243</f>
        <v>1209164</v>
      </c>
      <c r="K243" s="96">
        <f>G243-J243</f>
        <v>0</v>
      </c>
      <c r="L243" s="97">
        <v>1209164</v>
      </c>
    </row>
    <row r="244" spans="1:12" ht="14.25" customHeight="1">
      <c r="A244" s="43" t="s">
        <v>232</v>
      </c>
      <c r="B244" s="54" t="s">
        <v>233</v>
      </c>
      <c r="C244" s="54"/>
      <c r="D244" s="94"/>
      <c r="E244" s="50"/>
      <c r="F244" s="50"/>
      <c r="G244" s="50"/>
      <c r="H244" s="94"/>
      <c r="I244" s="94"/>
      <c r="J244" s="50"/>
      <c r="K244" s="103">
        <f t="shared" si="109"/>
        <v>0</v>
      </c>
      <c r="L244" s="104"/>
    </row>
    <row r="245" spans="1:12" ht="15.75" customHeight="1">
      <c r="A245" s="43" t="s">
        <v>234</v>
      </c>
      <c r="B245" s="44" t="s">
        <v>235</v>
      </c>
      <c r="C245" s="44"/>
      <c r="D245" s="113"/>
      <c r="E245" s="103"/>
      <c r="F245" s="103"/>
      <c r="G245" s="103"/>
      <c r="H245" s="103"/>
      <c r="I245" s="103"/>
      <c r="J245" s="103"/>
      <c r="K245" s="103">
        <f t="shared" si="109"/>
        <v>0</v>
      </c>
      <c r="L245" s="110"/>
    </row>
    <row r="246" spans="1:12" ht="24.95" customHeight="1">
      <c r="A246" s="35" t="s">
        <v>236</v>
      </c>
      <c r="B246" s="36" t="s">
        <v>237</v>
      </c>
      <c r="C246" s="36"/>
      <c r="D246" s="90">
        <f>D247+D251+D253</f>
        <v>0</v>
      </c>
      <c r="E246" s="90">
        <f t="shared" ref="E246:L246" si="123">E247+E251+E253</f>
        <v>38100000</v>
      </c>
      <c r="F246" s="90">
        <f t="shared" si="123"/>
        <v>40720000</v>
      </c>
      <c r="G246" s="90">
        <f t="shared" si="123"/>
        <v>39469047</v>
      </c>
      <c r="H246" s="90">
        <f t="shared" si="123"/>
        <v>0</v>
      </c>
      <c r="I246" s="90">
        <f t="shared" si="123"/>
        <v>39469047</v>
      </c>
      <c r="J246" s="90">
        <f t="shared" si="123"/>
        <v>39469047</v>
      </c>
      <c r="K246" s="90">
        <f>K247+K251+K253</f>
        <v>0</v>
      </c>
      <c r="L246" s="99">
        <f t="shared" si="123"/>
        <v>30549069</v>
      </c>
    </row>
    <row r="247" spans="1:12" ht="24.95" customHeight="1">
      <c r="A247" s="39" t="s">
        <v>295</v>
      </c>
      <c r="B247" s="40" t="s">
        <v>239</v>
      </c>
      <c r="C247" s="40"/>
      <c r="D247" s="92">
        <f>D248+D249+D250</f>
        <v>0</v>
      </c>
      <c r="E247" s="92">
        <f t="shared" ref="E247:L247" si="124">E248+E249+E250</f>
        <v>38100000</v>
      </c>
      <c r="F247" s="92">
        <f t="shared" si="124"/>
        <v>40720000</v>
      </c>
      <c r="G247" s="92">
        <f t="shared" si="124"/>
        <v>39469047</v>
      </c>
      <c r="H247" s="92">
        <f t="shared" si="124"/>
        <v>0</v>
      </c>
      <c r="I247" s="92">
        <f t="shared" si="124"/>
        <v>39469047</v>
      </c>
      <c r="J247" s="92">
        <f t="shared" si="124"/>
        <v>39469047</v>
      </c>
      <c r="K247" s="92">
        <f>K248+K249+K250</f>
        <v>0</v>
      </c>
      <c r="L247" s="112">
        <f t="shared" si="124"/>
        <v>30547471</v>
      </c>
    </row>
    <row r="248" spans="1:12" ht="20.100000000000001" customHeight="1">
      <c r="A248" s="43" t="s">
        <v>240</v>
      </c>
      <c r="B248" s="44" t="s">
        <v>241</v>
      </c>
      <c r="C248" s="44"/>
      <c r="D248" s="94"/>
      <c r="E248" s="50"/>
      <c r="F248" s="116"/>
      <c r="G248" s="50"/>
      <c r="H248" s="94"/>
      <c r="I248" s="127"/>
      <c r="J248" s="50"/>
      <c r="K248" s="103">
        <f t="shared" si="109"/>
        <v>0</v>
      </c>
      <c r="L248" s="120"/>
    </row>
    <row r="249" spans="1:12" ht="20.100000000000001" customHeight="1">
      <c r="A249" s="43" t="s">
        <v>242</v>
      </c>
      <c r="B249" s="44" t="s">
        <v>243</v>
      </c>
      <c r="C249" s="44"/>
      <c r="D249" s="113"/>
      <c r="E249" s="95">
        <v>7500000</v>
      </c>
      <c r="F249" s="95">
        <v>9610000</v>
      </c>
      <c r="G249" s="95">
        <v>9569454</v>
      </c>
      <c r="H249" s="95"/>
      <c r="I249" s="95">
        <f>G249</f>
        <v>9569454</v>
      </c>
      <c r="J249" s="95">
        <f>G249</f>
        <v>9569454</v>
      </c>
      <c r="K249" s="96">
        <f>G249-J249</f>
        <v>0</v>
      </c>
      <c r="L249" s="97">
        <v>9569454</v>
      </c>
    </row>
    <row r="250" spans="1:12" ht="20.100000000000001" customHeight="1">
      <c r="A250" s="43" t="s">
        <v>244</v>
      </c>
      <c r="B250" s="44" t="s">
        <v>245</v>
      </c>
      <c r="C250" s="44"/>
      <c r="D250" s="94"/>
      <c r="E250" s="95">
        <v>30600000</v>
      </c>
      <c r="F250" s="95">
        <v>31110000</v>
      </c>
      <c r="G250" s="95">
        <v>29899593</v>
      </c>
      <c r="H250" s="95"/>
      <c r="I250" s="95">
        <f>G250</f>
        <v>29899593</v>
      </c>
      <c r="J250" s="95">
        <f>G250</f>
        <v>29899593</v>
      </c>
      <c r="K250" s="96">
        <f>G250-J250</f>
        <v>0</v>
      </c>
      <c r="L250" s="97">
        <v>20978017</v>
      </c>
    </row>
    <row r="251" spans="1:12" ht="20.100000000000001" customHeight="1">
      <c r="A251" s="55" t="s">
        <v>246</v>
      </c>
      <c r="B251" s="40" t="s">
        <v>247</v>
      </c>
      <c r="C251" s="40"/>
      <c r="D251" s="92">
        <f>D252</f>
        <v>0</v>
      </c>
      <c r="E251" s="92">
        <f t="shared" ref="E251:L251" si="125">E252</f>
        <v>0</v>
      </c>
      <c r="F251" s="92">
        <f t="shared" si="125"/>
        <v>0</v>
      </c>
      <c r="G251" s="92">
        <f t="shared" si="125"/>
        <v>0</v>
      </c>
      <c r="H251" s="92">
        <f t="shared" si="125"/>
        <v>0</v>
      </c>
      <c r="I251" s="92">
        <f t="shared" si="125"/>
        <v>0</v>
      </c>
      <c r="J251" s="92">
        <f t="shared" si="125"/>
        <v>0</v>
      </c>
      <c r="K251" s="92">
        <f t="shared" si="125"/>
        <v>0</v>
      </c>
      <c r="L251" s="93">
        <f t="shared" si="125"/>
        <v>0</v>
      </c>
    </row>
    <row r="252" spans="1:12" ht="12.75" customHeight="1">
      <c r="A252" s="43" t="s">
        <v>248</v>
      </c>
      <c r="B252" s="44" t="s">
        <v>249</v>
      </c>
      <c r="C252" s="44"/>
      <c r="D252" s="94"/>
      <c r="E252" s="50"/>
      <c r="F252" s="50"/>
      <c r="G252" s="50"/>
      <c r="H252" s="94"/>
      <c r="I252" s="127"/>
      <c r="J252" s="50"/>
      <c r="K252" s="103">
        <f t="shared" si="109"/>
        <v>0</v>
      </c>
      <c r="L252" s="104"/>
    </row>
    <row r="253" spans="1:12" ht="14.25" customHeight="1" thickBot="1">
      <c r="A253" s="43" t="s">
        <v>250</v>
      </c>
      <c r="B253" s="44" t="s">
        <v>251</v>
      </c>
      <c r="C253" s="44"/>
      <c r="D253" s="94"/>
      <c r="E253" s="50"/>
      <c r="F253" s="50"/>
      <c r="G253" s="50"/>
      <c r="H253" s="94"/>
      <c r="I253" s="127"/>
      <c r="J253" s="50"/>
      <c r="K253" s="103">
        <f t="shared" si="109"/>
        <v>0</v>
      </c>
      <c r="L253" s="128">
        <v>1598</v>
      </c>
    </row>
    <row r="254" spans="1:12" ht="24.75" hidden="1" customHeight="1">
      <c r="A254" s="35" t="s">
        <v>296</v>
      </c>
      <c r="B254" s="36" t="s">
        <v>253</v>
      </c>
      <c r="C254" s="36"/>
      <c r="D254" s="90">
        <f>D255+D256+D257+D258+D259</f>
        <v>0</v>
      </c>
      <c r="E254" s="90">
        <f t="shared" ref="E254:L254" si="126">E255+E256+E257+E258+E259</f>
        <v>0</v>
      </c>
      <c r="F254" s="90">
        <f t="shared" si="126"/>
        <v>0</v>
      </c>
      <c r="G254" s="90">
        <f t="shared" si="126"/>
        <v>0</v>
      </c>
      <c r="H254" s="90">
        <f t="shared" si="126"/>
        <v>4200</v>
      </c>
      <c r="I254" s="90">
        <f t="shared" si="126"/>
        <v>0</v>
      </c>
      <c r="J254" s="90">
        <f t="shared" si="126"/>
        <v>0</v>
      </c>
      <c r="K254" s="90">
        <f t="shared" si="126"/>
        <v>0</v>
      </c>
      <c r="L254" s="91">
        <f t="shared" si="126"/>
        <v>0</v>
      </c>
    </row>
    <row r="255" spans="1:12" ht="16.5" hidden="1" customHeight="1">
      <c r="A255" s="43" t="s">
        <v>254</v>
      </c>
      <c r="B255" s="44" t="s">
        <v>255</v>
      </c>
      <c r="C255" s="44"/>
      <c r="D255" s="94"/>
      <c r="E255" s="50"/>
      <c r="F255" s="116"/>
      <c r="G255" s="50"/>
      <c r="H255" s="94"/>
      <c r="I255" s="127"/>
      <c r="J255" s="50"/>
      <c r="K255" s="103">
        <f t="shared" si="109"/>
        <v>0</v>
      </c>
      <c r="L255" s="104"/>
    </row>
    <row r="256" spans="1:12" ht="15" hidden="1" customHeight="1">
      <c r="A256" s="43" t="s">
        <v>256</v>
      </c>
      <c r="B256" s="44" t="s">
        <v>257</v>
      </c>
      <c r="C256" s="44"/>
      <c r="D256" s="94"/>
      <c r="E256" s="50"/>
      <c r="F256" s="116"/>
      <c r="G256" s="50"/>
      <c r="H256" s="94"/>
      <c r="I256" s="127"/>
      <c r="J256" s="50"/>
      <c r="K256" s="103">
        <f t="shared" si="109"/>
        <v>0</v>
      </c>
      <c r="L256" s="104"/>
    </row>
    <row r="257" spans="1:20" ht="15" hidden="1" customHeight="1">
      <c r="A257" s="43" t="s">
        <v>258</v>
      </c>
      <c r="B257" s="44" t="s">
        <v>259</v>
      </c>
      <c r="C257" s="44"/>
      <c r="D257" s="94"/>
      <c r="E257" s="50"/>
      <c r="F257" s="116"/>
      <c r="G257" s="50"/>
      <c r="H257" s="94"/>
      <c r="I257" s="127"/>
      <c r="J257" s="50"/>
      <c r="K257" s="103">
        <f t="shared" si="109"/>
        <v>0</v>
      </c>
      <c r="L257" s="104"/>
    </row>
    <row r="258" spans="1:20" ht="15" hidden="1" customHeight="1">
      <c r="A258" s="43" t="s">
        <v>297</v>
      </c>
      <c r="B258" s="44" t="s">
        <v>261</v>
      </c>
      <c r="C258" s="44"/>
      <c r="D258" s="94"/>
      <c r="E258" s="50"/>
      <c r="F258" s="50"/>
      <c r="G258" s="50"/>
      <c r="H258" s="94"/>
      <c r="I258" s="127"/>
      <c r="J258" s="50"/>
      <c r="K258" s="103">
        <f t="shared" si="109"/>
        <v>0</v>
      </c>
      <c r="L258" s="104"/>
    </row>
    <row r="259" spans="1:20" ht="15" hidden="1" customHeight="1">
      <c r="A259" s="43" t="s">
        <v>262</v>
      </c>
      <c r="B259" s="44" t="s">
        <v>263</v>
      </c>
      <c r="C259" s="44"/>
      <c r="D259" s="94"/>
      <c r="E259" s="103"/>
      <c r="F259" s="129"/>
      <c r="G259" s="103"/>
      <c r="H259" s="103">
        <v>4200</v>
      </c>
      <c r="I259" s="103"/>
      <c r="J259" s="103"/>
      <c r="K259" s="103">
        <f t="shared" si="109"/>
        <v>0</v>
      </c>
      <c r="L259" s="110"/>
      <c r="M259" s="9"/>
      <c r="N259" s="9"/>
      <c r="O259" s="9"/>
      <c r="P259" s="9"/>
      <c r="Q259" s="9"/>
      <c r="R259" s="9"/>
      <c r="S259" s="9"/>
      <c r="T259" s="9"/>
    </row>
    <row r="260" spans="1:20" ht="25.5" hidden="1" customHeight="1">
      <c r="A260" s="31" t="s">
        <v>298</v>
      </c>
      <c r="B260" s="32" t="s">
        <v>265</v>
      </c>
      <c r="C260" s="32"/>
      <c r="D260" s="88"/>
      <c r="E260" s="130"/>
      <c r="F260" s="130"/>
      <c r="G260" s="130"/>
      <c r="H260" s="88"/>
      <c r="I260" s="88"/>
      <c r="J260" s="130"/>
      <c r="K260" s="131">
        <f>I260-J260</f>
        <v>0</v>
      </c>
      <c r="L260" s="132"/>
      <c r="M260" s="9"/>
      <c r="N260" s="9"/>
      <c r="O260" s="9"/>
      <c r="P260" s="9"/>
      <c r="Q260" s="9"/>
      <c r="R260" s="9"/>
      <c r="S260" s="9"/>
      <c r="T260" s="9"/>
    </row>
    <row r="261" spans="1:20" ht="14.25" hidden="1" customHeight="1">
      <c r="A261" s="133" t="s">
        <v>299</v>
      </c>
      <c r="B261" s="74" t="s">
        <v>267</v>
      </c>
      <c r="C261" s="74"/>
      <c r="D261" s="77"/>
      <c r="E261" s="77"/>
      <c r="F261" s="77"/>
      <c r="G261" s="77"/>
      <c r="H261" s="94"/>
      <c r="I261" s="94"/>
      <c r="J261" s="50"/>
      <c r="K261" s="52">
        <f>I261-J261</f>
        <v>0</v>
      </c>
      <c r="L261" s="104"/>
      <c r="M261" s="9"/>
      <c r="N261" s="9"/>
      <c r="O261" s="9"/>
      <c r="P261" s="9"/>
      <c r="Q261" s="9"/>
      <c r="R261" s="9"/>
      <c r="S261" s="9"/>
      <c r="T261" s="9"/>
    </row>
    <row r="262" spans="1:20" ht="14.25" hidden="1" customHeight="1">
      <c r="A262" s="134" t="s">
        <v>300</v>
      </c>
      <c r="B262" s="135" t="s">
        <v>269</v>
      </c>
      <c r="C262" s="135"/>
      <c r="D262" s="136"/>
      <c r="E262" s="136"/>
      <c r="F262" s="136"/>
      <c r="G262" s="136"/>
      <c r="H262" s="137"/>
      <c r="I262" s="137"/>
      <c r="J262" s="138"/>
      <c r="K262" s="139">
        <f>I262-J262</f>
        <v>0</v>
      </c>
      <c r="L262" s="140"/>
      <c r="M262" s="9"/>
      <c r="N262" s="9"/>
      <c r="O262" s="9"/>
      <c r="P262" s="9"/>
      <c r="Q262" s="9"/>
      <c r="R262" s="9"/>
      <c r="S262" s="9"/>
      <c r="T262" s="9"/>
    </row>
    <row r="263" spans="1:20" ht="30" customHeight="1" thickBot="1">
      <c r="A263" s="141" t="s">
        <v>301</v>
      </c>
      <c r="B263" s="142" t="s">
        <v>19</v>
      </c>
      <c r="C263" s="142"/>
      <c r="D263" s="143">
        <f>D264+D274+D282+D334+D351+D381</f>
        <v>41820697</v>
      </c>
      <c r="E263" s="143">
        <f t="shared" ref="E263:L263" si="127">E264+E274+E282+E334+E351+E381</f>
        <v>55827560</v>
      </c>
      <c r="F263" s="143">
        <f t="shared" si="127"/>
        <v>42710697</v>
      </c>
      <c r="G263" s="143">
        <f t="shared" si="127"/>
        <v>30280206</v>
      </c>
      <c r="H263" s="143">
        <f t="shared" si="127"/>
        <v>795943</v>
      </c>
      <c r="I263" s="143">
        <f t="shared" si="127"/>
        <v>30280206</v>
      </c>
      <c r="J263" s="143">
        <f t="shared" si="127"/>
        <v>30280206</v>
      </c>
      <c r="K263" s="143">
        <f t="shared" si="127"/>
        <v>0</v>
      </c>
      <c r="L263" s="144">
        <f t="shared" si="127"/>
        <v>16407636</v>
      </c>
      <c r="M263" s="9"/>
      <c r="N263" s="9"/>
      <c r="O263" s="9"/>
      <c r="P263" s="9"/>
      <c r="Q263" s="9"/>
      <c r="R263" s="9"/>
      <c r="S263" s="9"/>
      <c r="T263" s="9"/>
    </row>
    <row r="264" spans="1:20" ht="24.75" customHeight="1">
      <c r="A264" s="85" t="s">
        <v>302</v>
      </c>
      <c r="B264" s="32" t="s">
        <v>21</v>
      </c>
      <c r="C264" s="32"/>
      <c r="D264" s="88">
        <f>D265+D268</f>
        <v>1222520</v>
      </c>
      <c r="E264" s="88">
        <f t="shared" ref="E264:L264" si="128">E265+E268</f>
        <v>1197500</v>
      </c>
      <c r="F264" s="88">
        <f t="shared" si="128"/>
        <v>1222520</v>
      </c>
      <c r="G264" s="88">
        <f t="shared" si="128"/>
        <v>536923</v>
      </c>
      <c r="H264" s="88">
        <f t="shared" si="128"/>
        <v>0</v>
      </c>
      <c r="I264" s="88">
        <f t="shared" si="128"/>
        <v>536923</v>
      </c>
      <c r="J264" s="88">
        <f t="shared" si="128"/>
        <v>536923</v>
      </c>
      <c r="K264" s="88">
        <f t="shared" si="128"/>
        <v>0</v>
      </c>
      <c r="L264" s="108">
        <f t="shared" si="128"/>
        <v>408180</v>
      </c>
      <c r="M264" s="9"/>
      <c r="N264" s="9"/>
      <c r="O264" s="9"/>
      <c r="P264" s="9"/>
      <c r="Q264" s="9"/>
      <c r="R264" s="9"/>
      <c r="S264" s="9"/>
      <c r="T264" s="9"/>
    </row>
    <row r="265" spans="1:20" ht="15.75" customHeight="1">
      <c r="A265" s="35" t="s">
        <v>272</v>
      </c>
      <c r="B265" s="36" t="s">
        <v>23</v>
      </c>
      <c r="C265" s="36"/>
      <c r="D265" s="90">
        <f>D266</f>
        <v>1205500</v>
      </c>
      <c r="E265" s="90">
        <f t="shared" ref="E265:L266" si="129">E266</f>
        <v>1197500</v>
      </c>
      <c r="F265" s="90">
        <f t="shared" si="129"/>
        <v>1205500</v>
      </c>
      <c r="G265" s="90">
        <f t="shared" si="129"/>
        <v>526214</v>
      </c>
      <c r="H265" s="90">
        <f t="shared" si="129"/>
        <v>0</v>
      </c>
      <c r="I265" s="90">
        <f t="shared" si="129"/>
        <v>526214</v>
      </c>
      <c r="J265" s="90">
        <f t="shared" si="129"/>
        <v>526214</v>
      </c>
      <c r="K265" s="90">
        <f t="shared" si="129"/>
        <v>0</v>
      </c>
      <c r="L265" s="91">
        <f t="shared" si="129"/>
        <v>404520</v>
      </c>
      <c r="M265" s="9"/>
      <c r="N265" s="9"/>
      <c r="O265" s="9"/>
      <c r="P265" s="9"/>
      <c r="Q265" s="9"/>
      <c r="R265" s="9"/>
      <c r="S265" s="9"/>
      <c r="T265" s="9"/>
    </row>
    <row r="266" spans="1:20" ht="15" customHeight="1">
      <c r="A266" s="55" t="s">
        <v>273</v>
      </c>
      <c r="B266" s="40" t="s">
        <v>25</v>
      </c>
      <c r="C266" s="40"/>
      <c r="D266" s="92">
        <f>D267</f>
        <v>1205500</v>
      </c>
      <c r="E266" s="92">
        <f t="shared" si="129"/>
        <v>1197500</v>
      </c>
      <c r="F266" s="92">
        <f t="shared" si="129"/>
        <v>1205500</v>
      </c>
      <c r="G266" s="92">
        <f t="shared" si="129"/>
        <v>526214</v>
      </c>
      <c r="H266" s="92">
        <f t="shared" si="129"/>
        <v>0</v>
      </c>
      <c r="I266" s="92">
        <f t="shared" si="129"/>
        <v>526214</v>
      </c>
      <c r="J266" s="92">
        <f t="shared" si="129"/>
        <v>526214</v>
      </c>
      <c r="K266" s="92">
        <f t="shared" si="129"/>
        <v>0</v>
      </c>
      <c r="L266" s="93">
        <f t="shared" si="129"/>
        <v>404520</v>
      </c>
      <c r="M266" s="9"/>
      <c r="N266" s="9"/>
      <c r="O266" s="9"/>
      <c r="P266" s="9"/>
      <c r="Q266" s="9"/>
      <c r="R266" s="9"/>
      <c r="S266" s="9"/>
      <c r="T266" s="9"/>
    </row>
    <row r="267" spans="1:20" ht="16.5" customHeight="1">
      <c r="A267" s="43" t="s">
        <v>26</v>
      </c>
      <c r="B267" s="44" t="s">
        <v>27</v>
      </c>
      <c r="C267" s="44"/>
      <c r="D267" s="113">
        <f>F267</f>
        <v>1205500</v>
      </c>
      <c r="E267" s="95">
        <v>1197500</v>
      </c>
      <c r="F267" s="95">
        <v>1205500</v>
      </c>
      <c r="G267" s="95">
        <v>526214</v>
      </c>
      <c r="H267" s="95"/>
      <c r="I267" s="95">
        <f>G267</f>
        <v>526214</v>
      </c>
      <c r="J267" s="95">
        <f>G267</f>
        <v>526214</v>
      </c>
      <c r="K267" s="96">
        <f>G267-J267</f>
        <v>0</v>
      </c>
      <c r="L267" s="97">
        <v>404520</v>
      </c>
      <c r="M267" s="9"/>
      <c r="N267" s="9"/>
      <c r="O267" s="9"/>
      <c r="P267" s="9"/>
      <c r="Q267" s="9"/>
      <c r="R267" s="9"/>
      <c r="S267" s="9"/>
      <c r="T267" s="9"/>
    </row>
    <row r="268" spans="1:20" ht="26.25" customHeight="1">
      <c r="A268" s="35" t="s">
        <v>28</v>
      </c>
      <c r="B268" s="36" t="s">
        <v>29</v>
      </c>
      <c r="C268" s="36"/>
      <c r="D268" s="90">
        <f>D269+D270+D271+D272+D273</f>
        <v>17020</v>
      </c>
      <c r="E268" s="90">
        <f t="shared" ref="E268:L268" si="130">E269+E270+E271+E272+E273</f>
        <v>0</v>
      </c>
      <c r="F268" s="90">
        <f t="shared" si="130"/>
        <v>17020</v>
      </c>
      <c r="G268" s="90">
        <f t="shared" si="130"/>
        <v>10709</v>
      </c>
      <c r="H268" s="90">
        <f t="shared" si="130"/>
        <v>0</v>
      </c>
      <c r="I268" s="90">
        <f t="shared" si="130"/>
        <v>10709</v>
      </c>
      <c r="J268" s="90">
        <f t="shared" si="130"/>
        <v>10709</v>
      </c>
      <c r="K268" s="90">
        <f t="shared" si="130"/>
        <v>0</v>
      </c>
      <c r="L268" s="91">
        <f t="shared" si="130"/>
        <v>3660</v>
      </c>
      <c r="M268" s="9"/>
      <c r="N268" s="9"/>
      <c r="O268" s="9"/>
      <c r="P268" s="9"/>
      <c r="Q268" s="9"/>
      <c r="R268" s="9"/>
      <c r="S268" s="9"/>
      <c r="T268" s="9"/>
    </row>
    <row r="269" spans="1:20" ht="16.5" hidden="1" customHeight="1">
      <c r="A269" s="43" t="s">
        <v>276</v>
      </c>
      <c r="B269" s="44" t="s">
        <v>31</v>
      </c>
      <c r="C269" s="44"/>
      <c r="D269" s="113"/>
      <c r="E269" s="103"/>
      <c r="F269" s="103"/>
      <c r="G269" s="103"/>
      <c r="H269" s="103"/>
      <c r="I269" s="103"/>
      <c r="J269" s="103"/>
      <c r="K269" s="103">
        <f>G269-J269</f>
        <v>0</v>
      </c>
      <c r="L269" s="110"/>
      <c r="M269" s="9"/>
      <c r="N269" s="9"/>
      <c r="O269" s="9"/>
      <c r="P269" s="9"/>
      <c r="Q269" s="9"/>
      <c r="R269" s="9"/>
      <c r="S269" s="9"/>
      <c r="T269" s="9"/>
    </row>
    <row r="270" spans="1:20" ht="24.75" hidden="1" customHeight="1">
      <c r="A270" s="43" t="s">
        <v>32</v>
      </c>
      <c r="B270" s="44" t="s">
        <v>33</v>
      </c>
      <c r="C270" s="44"/>
      <c r="D270" s="113"/>
      <c r="E270" s="103"/>
      <c r="F270" s="103"/>
      <c r="G270" s="103"/>
      <c r="H270" s="103"/>
      <c r="I270" s="103"/>
      <c r="J270" s="103"/>
      <c r="K270" s="103">
        <f>G270-J270</f>
        <v>0</v>
      </c>
      <c r="L270" s="110"/>
      <c r="M270" s="9"/>
      <c r="N270" s="9"/>
      <c r="O270" s="9"/>
      <c r="P270" s="9"/>
      <c r="Q270" s="9"/>
      <c r="R270" s="9"/>
      <c r="S270" s="9"/>
      <c r="T270" s="9"/>
    </row>
    <row r="271" spans="1:20" ht="26.25" hidden="1" customHeight="1">
      <c r="A271" s="43" t="s">
        <v>34</v>
      </c>
      <c r="B271" s="44" t="s">
        <v>35</v>
      </c>
      <c r="C271" s="44"/>
      <c r="D271" s="113"/>
      <c r="E271" s="103"/>
      <c r="F271" s="103"/>
      <c r="G271" s="103"/>
      <c r="H271" s="103"/>
      <c r="I271" s="103"/>
      <c r="J271" s="103"/>
      <c r="K271" s="103">
        <f>G271-J271</f>
        <v>0</v>
      </c>
      <c r="L271" s="110"/>
      <c r="M271" s="9"/>
      <c r="N271" s="9"/>
      <c r="O271" s="9"/>
      <c r="P271" s="9"/>
      <c r="Q271" s="9"/>
      <c r="R271" s="9"/>
      <c r="S271" s="9"/>
      <c r="T271" s="9"/>
    </row>
    <row r="272" spans="1:20" ht="15" customHeight="1">
      <c r="A272" s="43" t="s">
        <v>36</v>
      </c>
      <c r="B272" s="44" t="s">
        <v>37</v>
      </c>
      <c r="C272" s="44"/>
      <c r="D272" s="113">
        <f>F272</f>
        <v>17020</v>
      </c>
      <c r="E272" s="95">
        <v>0</v>
      </c>
      <c r="F272" s="95">
        <v>17020</v>
      </c>
      <c r="G272" s="95">
        <v>10709</v>
      </c>
      <c r="H272" s="95"/>
      <c r="I272" s="95">
        <f>G272</f>
        <v>10709</v>
      </c>
      <c r="J272" s="95">
        <f>G272</f>
        <v>10709</v>
      </c>
      <c r="K272" s="96">
        <f>G272-J272</f>
        <v>0</v>
      </c>
      <c r="L272" s="97">
        <v>3660</v>
      </c>
      <c r="M272" s="9"/>
      <c r="N272" s="9"/>
      <c r="O272" s="9"/>
      <c r="P272" s="9"/>
      <c r="Q272" s="9"/>
      <c r="R272" s="9"/>
      <c r="S272" s="9"/>
      <c r="T272" s="9"/>
    </row>
    <row r="273" spans="1:20" ht="17.25" customHeight="1">
      <c r="A273" s="43" t="s">
        <v>38</v>
      </c>
      <c r="B273" s="44" t="s">
        <v>39</v>
      </c>
      <c r="C273" s="44"/>
      <c r="D273" s="113"/>
      <c r="E273" s="103"/>
      <c r="F273" s="103"/>
      <c r="G273" s="103"/>
      <c r="H273" s="103"/>
      <c r="I273" s="103"/>
      <c r="J273" s="103"/>
      <c r="K273" s="103">
        <f>G273-J273</f>
        <v>0</v>
      </c>
      <c r="L273" s="110"/>
      <c r="M273" s="9"/>
      <c r="N273" s="9"/>
      <c r="O273" s="9"/>
      <c r="P273" s="9"/>
      <c r="Q273" s="9"/>
      <c r="R273" s="9"/>
      <c r="S273" s="9"/>
      <c r="T273" s="9"/>
    </row>
    <row r="274" spans="1:20" ht="25.5" customHeight="1">
      <c r="A274" s="31" t="s">
        <v>51</v>
      </c>
      <c r="B274" s="32" t="s">
        <v>52</v>
      </c>
      <c r="C274" s="32"/>
      <c r="D274" s="88">
        <f>D275+D277</f>
        <v>228500</v>
      </c>
      <c r="E274" s="88">
        <f t="shared" ref="E274:L274" si="131">E275+E277</f>
        <v>227500</v>
      </c>
      <c r="F274" s="88">
        <f t="shared" si="131"/>
        <v>228500</v>
      </c>
      <c r="G274" s="88">
        <f t="shared" si="131"/>
        <v>223588</v>
      </c>
      <c r="H274" s="88">
        <f t="shared" si="131"/>
        <v>0</v>
      </c>
      <c r="I274" s="88">
        <f t="shared" si="131"/>
        <v>223588</v>
      </c>
      <c r="J274" s="88">
        <f t="shared" si="131"/>
        <v>223588</v>
      </c>
      <c r="K274" s="88">
        <f>K275+K277</f>
        <v>0</v>
      </c>
      <c r="L274" s="108">
        <f t="shared" si="131"/>
        <v>48317</v>
      </c>
    </row>
    <row r="275" spans="1:20" ht="15" customHeight="1">
      <c r="A275" s="35" t="s">
        <v>53</v>
      </c>
      <c r="B275" s="36" t="s">
        <v>54</v>
      </c>
      <c r="C275" s="36"/>
      <c r="D275" s="90">
        <f>D276</f>
        <v>0</v>
      </c>
      <c r="E275" s="90">
        <f t="shared" ref="E275:L275" si="132">E276</f>
        <v>0</v>
      </c>
      <c r="F275" s="90">
        <f t="shared" si="132"/>
        <v>0</v>
      </c>
      <c r="G275" s="90">
        <f t="shared" si="132"/>
        <v>0</v>
      </c>
      <c r="H275" s="90">
        <f t="shared" si="132"/>
        <v>0</v>
      </c>
      <c r="I275" s="90">
        <f t="shared" si="132"/>
        <v>0</v>
      </c>
      <c r="J275" s="90">
        <f t="shared" si="132"/>
        <v>0</v>
      </c>
      <c r="K275" s="90">
        <f t="shared" si="132"/>
        <v>0</v>
      </c>
      <c r="L275" s="91">
        <f t="shared" si="132"/>
        <v>0</v>
      </c>
    </row>
    <row r="276" spans="1:20" ht="16.5" customHeight="1">
      <c r="A276" s="43" t="s">
        <v>277</v>
      </c>
      <c r="B276" s="44" t="s">
        <v>56</v>
      </c>
      <c r="C276" s="44"/>
      <c r="D276" s="113"/>
      <c r="E276" s="103"/>
      <c r="F276" s="103"/>
      <c r="G276" s="103"/>
      <c r="H276" s="103"/>
      <c r="I276" s="103"/>
      <c r="J276" s="103"/>
      <c r="K276" s="103">
        <f>G276-J276</f>
        <v>0</v>
      </c>
      <c r="L276" s="110"/>
    </row>
    <row r="277" spans="1:20" ht="26.25" customHeight="1">
      <c r="A277" s="35" t="s">
        <v>303</v>
      </c>
      <c r="B277" s="36" t="s">
        <v>58</v>
      </c>
      <c r="C277" s="36"/>
      <c r="D277" s="90">
        <f>D278+D280+D281</f>
        <v>228500</v>
      </c>
      <c r="E277" s="90">
        <f t="shared" ref="E277:L277" si="133">E278+E280+E281</f>
        <v>227500</v>
      </c>
      <c r="F277" s="90">
        <f t="shared" si="133"/>
        <v>228500</v>
      </c>
      <c r="G277" s="90">
        <f t="shared" si="133"/>
        <v>223588</v>
      </c>
      <c r="H277" s="90">
        <f t="shared" si="133"/>
        <v>0</v>
      </c>
      <c r="I277" s="90">
        <f t="shared" si="133"/>
        <v>223588</v>
      </c>
      <c r="J277" s="90">
        <f t="shared" si="133"/>
        <v>223588</v>
      </c>
      <c r="K277" s="90">
        <f>K278+K280+K281</f>
        <v>0</v>
      </c>
      <c r="L277" s="91">
        <f t="shared" si="133"/>
        <v>48317</v>
      </c>
    </row>
    <row r="278" spans="1:20" ht="18" customHeight="1">
      <c r="A278" s="55" t="s">
        <v>59</v>
      </c>
      <c r="B278" s="40" t="s">
        <v>60</v>
      </c>
      <c r="C278" s="40"/>
      <c r="D278" s="92">
        <f>D279</f>
        <v>107500</v>
      </c>
      <c r="E278" s="92">
        <f t="shared" ref="E278:L278" si="134">E279</f>
        <v>107500</v>
      </c>
      <c r="F278" s="92">
        <f t="shared" si="134"/>
        <v>107500</v>
      </c>
      <c r="G278" s="92">
        <f t="shared" si="134"/>
        <v>106344</v>
      </c>
      <c r="H278" s="92">
        <f t="shared" si="134"/>
        <v>0</v>
      </c>
      <c r="I278" s="92">
        <f t="shared" si="134"/>
        <v>106344</v>
      </c>
      <c r="J278" s="92">
        <f t="shared" si="134"/>
        <v>106344</v>
      </c>
      <c r="K278" s="92">
        <f t="shared" si="134"/>
        <v>0</v>
      </c>
      <c r="L278" s="93">
        <f t="shared" si="134"/>
        <v>0</v>
      </c>
    </row>
    <row r="279" spans="1:20" ht="15" customHeight="1">
      <c r="A279" s="43" t="s">
        <v>61</v>
      </c>
      <c r="B279" s="44" t="s">
        <v>62</v>
      </c>
      <c r="C279" s="44"/>
      <c r="D279" s="113">
        <f>F279</f>
        <v>107500</v>
      </c>
      <c r="E279" s="95">
        <v>107500</v>
      </c>
      <c r="F279" s="95">
        <v>107500</v>
      </c>
      <c r="G279" s="95">
        <v>106344</v>
      </c>
      <c r="H279" s="95"/>
      <c r="I279" s="95">
        <f>G279</f>
        <v>106344</v>
      </c>
      <c r="J279" s="95">
        <f>G279</f>
        <v>106344</v>
      </c>
      <c r="K279" s="96">
        <f>G279-J279</f>
        <v>0</v>
      </c>
      <c r="L279" s="97">
        <v>0</v>
      </c>
    </row>
    <row r="280" spans="1:20" ht="24.75" customHeight="1">
      <c r="A280" s="43" t="s">
        <v>63</v>
      </c>
      <c r="B280" s="44" t="s">
        <v>64</v>
      </c>
      <c r="C280" s="44"/>
      <c r="D280" s="113">
        <f>F280</f>
        <v>121000</v>
      </c>
      <c r="E280" s="95">
        <v>120000</v>
      </c>
      <c r="F280" s="95">
        <v>121000</v>
      </c>
      <c r="G280" s="95">
        <v>117244</v>
      </c>
      <c r="H280" s="95"/>
      <c r="I280" s="95">
        <f>G280</f>
        <v>117244</v>
      </c>
      <c r="J280" s="95">
        <f>G280</f>
        <v>117244</v>
      </c>
      <c r="K280" s="96">
        <f>G280-J280</f>
        <v>0</v>
      </c>
      <c r="L280" s="97">
        <v>48317</v>
      </c>
    </row>
    <row r="281" spans="1:20" ht="25.5" customHeight="1">
      <c r="A281" s="43" t="s">
        <v>65</v>
      </c>
      <c r="B281" s="44" t="s">
        <v>66</v>
      </c>
      <c r="C281" s="44"/>
      <c r="D281" s="103"/>
      <c r="E281" s="103"/>
      <c r="F281" s="103"/>
      <c r="G281" s="103"/>
      <c r="H281" s="103"/>
      <c r="I281" s="103"/>
      <c r="J281" s="103"/>
      <c r="K281" s="103">
        <f>G281-J281</f>
        <v>0</v>
      </c>
      <c r="L281" s="110"/>
    </row>
    <row r="282" spans="1:20" ht="24.75" customHeight="1">
      <c r="A282" s="31" t="s">
        <v>304</v>
      </c>
      <c r="B282" s="32" t="s">
        <v>68</v>
      </c>
      <c r="C282" s="32"/>
      <c r="D282" s="88">
        <f>D283+D298+D305+D322</f>
        <v>7442730</v>
      </c>
      <c r="E282" s="88">
        <f t="shared" ref="E282:L282" si="135">E283+E298+E305+E322</f>
        <v>6411409</v>
      </c>
      <c r="F282" s="88">
        <f t="shared" si="135"/>
        <v>7962730</v>
      </c>
      <c r="G282" s="88">
        <f t="shared" si="135"/>
        <v>6267460</v>
      </c>
      <c r="H282" s="88">
        <f t="shared" si="135"/>
        <v>11087</v>
      </c>
      <c r="I282" s="88">
        <f t="shared" si="135"/>
        <v>6267460</v>
      </c>
      <c r="J282" s="88">
        <f t="shared" si="135"/>
        <v>6267460</v>
      </c>
      <c r="K282" s="88">
        <f>K283+K298+K305+K322</f>
        <v>0</v>
      </c>
      <c r="L282" s="108">
        <f t="shared" si="135"/>
        <v>9851743</v>
      </c>
    </row>
    <row r="283" spans="1:20" ht="42" customHeight="1">
      <c r="A283" s="35" t="s">
        <v>305</v>
      </c>
      <c r="B283" s="36" t="s">
        <v>70</v>
      </c>
      <c r="C283" s="36"/>
      <c r="D283" s="90">
        <f>D284+D287+D291+D292+D294+D297</f>
        <v>2693474</v>
      </c>
      <c r="E283" s="90">
        <f t="shared" ref="E283:L283" si="136">E284+E287+E291+E292+E294+E297</f>
        <v>2381428</v>
      </c>
      <c r="F283" s="90">
        <f t="shared" si="136"/>
        <v>2693474</v>
      </c>
      <c r="G283" s="90">
        <f t="shared" si="136"/>
        <v>2169479</v>
      </c>
      <c r="H283" s="90">
        <f t="shared" si="136"/>
        <v>11087</v>
      </c>
      <c r="I283" s="90">
        <f t="shared" si="136"/>
        <v>2169479</v>
      </c>
      <c r="J283" s="90">
        <f t="shared" si="136"/>
        <v>2169479</v>
      </c>
      <c r="K283" s="90">
        <f>K284+K287+K291+K292+K294+K297</f>
        <v>0</v>
      </c>
      <c r="L283" s="91">
        <f t="shared" si="136"/>
        <v>4929026</v>
      </c>
      <c r="M283" s="9"/>
      <c r="N283" s="9"/>
      <c r="O283" s="9"/>
      <c r="P283" s="9"/>
      <c r="Q283" s="9"/>
      <c r="R283" s="9"/>
      <c r="S283" s="9"/>
      <c r="T283" s="9"/>
    </row>
    <row r="284" spans="1:20" ht="25.5" customHeight="1">
      <c r="A284" s="55" t="s">
        <v>279</v>
      </c>
      <c r="B284" s="40" t="s">
        <v>72</v>
      </c>
      <c r="C284" s="40"/>
      <c r="D284" s="92">
        <f>D285+D286</f>
        <v>428375</v>
      </c>
      <c r="E284" s="92">
        <f t="shared" ref="E284:L284" si="137">E285+E286</f>
        <v>182328</v>
      </c>
      <c r="F284" s="92">
        <f t="shared" si="137"/>
        <v>428375</v>
      </c>
      <c r="G284" s="92">
        <f t="shared" si="137"/>
        <v>211559</v>
      </c>
      <c r="H284" s="92">
        <f t="shared" si="137"/>
        <v>0</v>
      </c>
      <c r="I284" s="92">
        <f t="shared" si="137"/>
        <v>211559</v>
      </c>
      <c r="J284" s="92">
        <f t="shared" si="137"/>
        <v>211559</v>
      </c>
      <c r="K284" s="92">
        <f>K285+K286</f>
        <v>0</v>
      </c>
      <c r="L284" s="93">
        <f t="shared" si="137"/>
        <v>147307</v>
      </c>
      <c r="M284" s="9"/>
      <c r="N284" s="9"/>
      <c r="O284" s="9"/>
      <c r="P284" s="9"/>
      <c r="Q284" s="9"/>
      <c r="R284" s="9"/>
      <c r="S284" s="9"/>
      <c r="T284" s="9"/>
    </row>
    <row r="285" spans="1:20" ht="15" customHeight="1">
      <c r="A285" s="43" t="s">
        <v>73</v>
      </c>
      <c r="B285" s="44" t="s">
        <v>74</v>
      </c>
      <c r="C285" s="44"/>
      <c r="D285" s="113">
        <f>F285</f>
        <v>428375</v>
      </c>
      <c r="E285" s="95">
        <v>182328</v>
      </c>
      <c r="F285" s="95">
        <v>428375</v>
      </c>
      <c r="G285" s="95">
        <v>211559</v>
      </c>
      <c r="H285" s="95"/>
      <c r="I285" s="95">
        <f>G285</f>
        <v>211559</v>
      </c>
      <c r="J285" s="95">
        <f>G285</f>
        <v>211559</v>
      </c>
      <c r="K285" s="96">
        <f>G285-J285</f>
        <v>0</v>
      </c>
      <c r="L285" s="97">
        <v>130314</v>
      </c>
      <c r="M285" s="9"/>
      <c r="N285" s="9"/>
      <c r="O285" s="9"/>
      <c r="P285" s="9"/>
      <c r="Q285" s="9"/>
      <c r="R285" s="9"/>
      <c r="S285" s="9"/>
      <c r="T285" s="9"/>
    </row>
    <row r="286" spans="1:20" ht="15.75" customHeight="1">
      <c r="A286" s="43" t="s">
        <v>75</v>
      </c>
      <c r="B286" s="44" t="s">
        <v>76</v>
      </c>
      <c r="C286" s="44"/>
      <c r="D286" s="113"/>
      <c r="E286" s="113"/>
      <c r="F286" s="109"/>
      <c r="G286" s="113"/>
      <c r="H286" s="113"/>
      <c r="I286" s="113"/>
      <c r="J286" s="113"/>
      <c r="K286" s="103">
        <v>0</v>
      </c>
      <c r="L286" s="145">
        <v>16993</v>
      </c>
      <c r="M286" s="9"/>
      <c r="N286" s="9"/>
      <c r="O286" s="9"/>
      <c r="P286" s="9"/>
      <c r="Q286" s="9"/>
      <c r="R286" s="9"/>
      <c r="S286" s="9"/>
      <c r="T286" s="9"/>
    </row>
    <row r="287" spans="1:20" ht="15" customHeight="1">
      <c r="A287" s="55" t="s">
        <v>280</v>
      </c>
      <c r="B287" s="40" t="s">
        <v>78</v>
      </c>
      <c r="C287" s="40"/>
      <c r="D287" s="92">
        <f>D288+D289+D290</f>
        <v>485499</v>
      </c>
      <c r="E287" s="92">
        <f t="shared" ref="E287:L287" si="138">E288+E289+E290</f>
        <v>310500</v>
      </c>
      <c r="F287" s="92">
        <f t="shared" si="138"/>
        <v>485499</v>
      </c>
      <c r="G287" s="92">
        <f t="shared" si="138"/>
        <v>482552</v>
      </c>
      <c r="H287" s="92">
        <f t="shared" si="138"/>
        <v>0</v>
      </c>
      <c r="I287" s="92">
        <f t="shared" si="138"/>
        <v>482552</v>
      </c>
      <c r="J287" s="92">
        <f t="shared" si="138"/>
        <v>482552</v>
      </c>
      <c r="K287" s="92">
        <f t="shared" si="138"/>
        <v>0</v>
      </c>
      <c r="L287" s="93">
        <f t="shared" si="138"/>
        <v>1040011</v>
      </c>
      <c r="M287" s="9"/>
      <c r="N287" s="9"/>
      <c r="O287" s="9"/>
      <c r="P287" s="9"/>
      <c r="Q287" s="9"/>
      <c r="R287" s="9"/>
      <c r="S287" s="9"/>
      <c r="T287" s="9"/>
    </row>
    <row r="288" spans="1:20" ht="15.95" customHeight="1">
      <c r="A288" s="43" t="s">
        <v>79</v>
      </c>
      <c r="B288" s="44" t="s">
        <v>80</v>
      </c>
      <c r="C288" s="44"/>
      <c r="D288" s="113">
        <f>F288</f>
        <v>120500</v>
      </c>
      <c r="E288" s="95">
        <v>68500</v>
      </c>
      <c r="F288" s="95">
        <v>120500</v>
      </c>
      <c r="G288" s="95">
        <v>120485</v>
      </c>
      <c r="H288" s="95"/>
      <c r="I288" s="95">
        <f>G288</f>
        <v>120485</v>
      </c>
      <c r="J288" s="95">
        <f>G288</f>
        <v>120485</v>
      </c>
      <c r="K288" s="96">
        <f>G288-J288</f>
        <v>0</v>
      </c>
      <c r="L288" s="97">
        <v>166458</v>
      </c>
      <c r="M288" s="9"/>
      <c r="N288" s="9"/>
      <c r="O288" s="9"/>
      <c r="P288" s="9"/>
      <c r="Q288" s="9"/>
      <c r="R288" s="9"/>
      <c r="S288" s="9"/>
      <c r="T288" s="9"/>
    </row>
    <row r="289" spans="1:20" ht="15.95" customHeight="1">
      <c r="A289" s="43" t="s">
        <v>81</v>
      </c>
      <c r="B289" s="44" t="s">
        <v>82</v>
      </c>
      <c r="C289" s="44"/>
      <c r="D289" s="113">
        <f>F289</f>
        <v>364999</v>
      </c>
      <c r="E289" s="95">
        <v>242000</v>
      </c>
      <c r="F289" s="95">
        <v>364999</v>
      </c>
      <c r="G289" s="95">
        <v>362067</v>
      </c>
      <c r="H289" s="95"/>
      <c r="I289" s="95">
        <f>G289</f>
        <v>362067</v>
      </c>
      <c r="J289" s="95">
        <f>G289</f>
        <v>362067</v>
      </c>
      <c r="K289" s="96">
        <f>G289-J289</f>
        <v>0</v>
      </c>
      <c r="L289" s="97">
        <v>873553</v>
      </c>
      <c r="M289" s="9"/>
      <c r="N289" s="9"/>
      <c r="O289" s="9"/>
      <c r="P289" s="9"/>
      <c r="Q289" s="9"/>
      <c r="R289" s="9"/>
      <c r="S289" s="9"/>
      <c r="T289" s="9"/>
    </row>
    <row r="290" spans="1:20" ht="14.25" customHeight="1">
      <c r="A290" s="43" t="s">
        <v>83</v>
      </c>
      <c r="B290" s="44" t="s">
        <v>84</v>
      </c>
      <c r="C290" s="44"/>
      <c r="D290" s="113"/>
      <c r="E290" s="113"/>
      <c r="F290" s="109"/>
      <c r="G290" s="113"/>
      <c r="H290" s="103"/>
      <c r="I290" s="103"/>
      <c r="J290" s="103"/>
      <c r="K290" s="103">
        <f>G290-J290</f>
        <v>0</v>
      </c>
      <c r="L290" s="110"/>
      <c r="M290" s="9"/>
      <c r="N290" s="9"/>
      <c r="O290" s="9"/>
      <c r="P290" s="9"/>
      <c r="Q290" s="9"/>
      <c r="R290" s="9"/>
      <c r="S290" s="9"/>
      <c r="T290" s="9"/>
    </row>
    <row r="291" spans="1:20" ht="18" hidden="1" customHeight="1">
      <c r="A291" s="43" t="s">
        <v>85</v>
      </c>
      <c r="B291" s="44" t="s">
        <v>86</v>
      </c>
      <c r="C291" s="44"/>
      <c r="D291" s="113"/>
      <c r="E291" s="113"/>
      <c r="F291" s="114"/>
      <c r="G291" s="113"/>
      <c r="H291" s="103"/>
      <c r="I291" s="103"/>
      <c r="J291" s="103"/>
      <c r="K291" s="103">
        <f>G291-J291</f>
        <v>0</v>
      </c>
      <c r="L291" s="110"/>
      <c r="M291" s="9"/>
      <c r="N291" s="9"/>
      <c r="O291" s="9"/>
      <c r="P291" s="9"/>
      <c r="Q291" s="9"/>
      <c r="R291" s="9"/>
      <c r="S291" s="9"/>
      <c r="T291" s="9"/>
    </row>
    <row r="292" spans="1:20" ht="12.75" hidden="1" customHeight="1">
      <c r="A292" s="55" t="s">
        <v>282</v>
      </c>
      <c r="B292" s="40" t="s">
        <v>88</v>
      </c>
      <c r="C292" s="40"/>
      <c r="D292" s="92">
        <f>D293</f>
        <v>0</v>
      </c>
      <c r="E292" s="92">
        <f t="shared" ref="E292:L292" si="139">E293</f>
        <v>0</v>
      </c>
      <c r="F292" s="92">
        <f t="shared" si="139"/>
        <v>0</v>
      </c>
      <c r="G292" s="92">
        <f t="shared" si="139"/>
        <v>0</v>
      </c>
      <c r="H292" s="92">
        <f t="shared" si="139"/>
        <v>0</v>
      </c>
      <c r="I292" s="92">
        <f t="shared" si="139"/>
        <v>0</v>
      </c>
      <c r="J292" s="92">
        <f t="shared" si="139"/>
        <v>0</v>
      </c>
      <c r="K292" s="92">
        <f t="shared" si="139"/>
        <v>0</v>
      </c>
      <c r="L292" s="93">
        <f t="shared" si="139"/>
        <v>0</v>
      </c>
      <c r="M292" s="9"/>
      <c r="N292" s="9"/>
      <c r="O292" s="9"/>
      <c r="P292" s="9"/>
      <c r="Q292" s="9"/>
      <c r="R292" s="9"/>
      <c r="S292" s="9"/>
      <c r="T292" s="9"/>
    </row>
    <row r="293" spans="1:20" ht="15.75" hidden="1" customHeight="1">
      <c r="A293" s="43" t="s">
        <v>306</v>
      </c>
      <c r="B293" s="44" t="s">
        <v>90</v>
      </c>
      <c r="C293" s="44"/>
      <c r="D293" s="113"/>
      <c r="E293" s="113"/>
      <c r="F293" s="103"/>
      <c r="G293" s="113"/>
      <c r="H293" s="115"/>
      <c r="I293" s="103"/>
      <c r="J293" s="103"/>
      <c r="K293" s="103">
        <f>G293-J293</f>
        <v>0</v>
      </c>
      <c r="L293" s="110"/>
      <c r="M293" s="9"/>
      <c r="N293" s="9"/>
      <c r="O293" s="9"/>
      <c r="P293" s="9"/>
      <c r="Q293" s="9"/>
      <c r="R293" s="9"/>
      <c r="S293" s="9"/>
      <c r="T293" s="9"/>
    </row>
    <row r="294" spans="1:20" ht="26.25" hidden="1" customHeight="1">
      <c r="A294" s="55" t="s">
        <v>283</v>
      </c>
      <c r="B294" s="40" t="s">
        <v>92</v>
      </c>
      <c r="C294" s="40"/>
      <c r="D294" s="92">
        <f>D295+D296</f>
        <v>0</v>
      </c>
      <c r="E294" s="92">
        <f t="shared" ref="E294:L294" si="140">E295+E296</f>
        <v>0</v>
      </c>
      <c r="F294" s="92">
        <f t="shared" si="140"/>
        <v>0</v>
      </c>
      <c r="G294" s="92">
        <f t="shared" si="140"/>
        <v>0</v>
      </c>
      <c r="H294" s="92">
        <f t="shared" si="140"/>
        <v>11087</v>
      </c>
      <c r="I294" s="92">
        <f t="shared" si="140"/>
        <v>0</v>
      </c>
      <c r="J294" s="92">
        <f t="shared" si="140"/>
        <v>0</v>
      </c>
      <c r="K294" s="92">
        <f t="shared" si="140"/>
        <v>0</v>
      </c>
      <c r="L294" s="93">
        <f t="shared" si="140"/>
        <v>0</v>
      </c>
      <c r="M294" s="9"/>
      <c r="N294" s="9"/>
      <c r="O294" s="9"/>
      <c r="P294" s="9"/>
      <c r="Q294" s="9"/>
      <c r="R294" s="9"/>
      <c r="S294" s="9"/>
      <c r="T294" s="9"/>
    </row>
    <row r="295" spans="1:20" ht="15" hidden="1" customHeight="1">
      <c r="A295" s="43" t="s">
        <v>93</v>
      </c>
      <c r="B295" s="44" t="s">
        <v>94</v>
      </c>
      <c r="C295" s="44"/>
      <c r="D295" s="113"/>
      <c r="E295" s="113"/>
      <c r="F295" s="109"/>
      <c r="G295" s="113"/>
      <c r="H295" s="113">
        <v>11087</v>
      </c>
      <c r="I295" s="113"/>
      <c r="J295" s="113"/>
      <c r="K295" s="103">
        <f>G295-J295</f>
        <v>0</v>
      </c>
      <c r="L295" s="110"/>
      <c r="M295" s="9"/>
      <c r="N295" s="9"/>
      <c r="O295" s="9"/>
      <c r="P295" s="9"/>
      <c r="Q295" s="9"/>
      <c r="R295" s="9"/>
      <c r="S295" s="9"/>
      <c r="T295" s="9"/>
    </row>
    <row r="296" spans="1:20" ht="14.25" customHeight="1">
      <c r="A296" s="43" t="s">
        <v>95</v>
      </c>
      <c r="B296" s="44" t="s">
        <v>96</v>
      </c>
      <c r="C296" s="44"/>
      <c r="D296" s="113"/>
      <c r="E296" s="113"/>
      <c r="F296" s="109"/>
      <c r="G296" s="113"/>
      <c r="H296" s="115"/>
      <c r="I296" s="103"/>
      <c r="J296" s="103"/>
      <c r="K296" s="103">
        <f>G296-J296</f>
        <v>0</v>
      </c>
      <c r="L296" s="110"/>
      <c r="M296" s="9"/>
      <c r="N296" s="9"/>
      <c r="O296" s="9"/>
      <c r="P296" s="9"/>
      <c r="Q296" s="9"/>
      <c r="R296" s="9"/>
      <c r="S296" s="9"/>
      <c r="T296" s="9"/>
    </row>
    <row r="297" spans="1:20" ht="17.25" customHeight="1">
      <c r="A297" s="43" t="s">
        <v>97</v>
      </c>
      <c r="B297" s="44" t="s">
        <v>98</v>
      </c>
      <c r="C297" s="44"/>
      <c r="D297" s="113">
        <f>F297</f>
        <v>1779600</v>
      </c>
      <c r="E297" s="95">
        <v>1888600</v>
      </c>
      <c r="F297" s="95">
        <v>1779600</v>
      </c>
      <c r="G297" s="95">
        <v>1475368</v>
      </c>
      <c r="H297" s="95"/>
      <c r="I297" s="95">
        <f>G297</f>
        <v>1475368</v>
      </c>
      <c r="J297" s="95">
        <f>G297</f>
        <v>1475368</v>
      </c>
      <c r="K297" s="96">
        <f>G297-J297</f>
        <v>0</v>
      </c>
      <c r="L297" s="97">
        <v>3741708</v>
      </c>
      <c r="M297" s="9"/>
      <c r="N297" s="9"/>
      <c r="O297" s="9"/>
      <c r="P297" s="9"/>
      <c r="Q297" s="9"/>
      <c r="R297" s="9"/>
      <c r="S297" s="9"/>
      <c r="T297" s="9"/>
    </row>
    <row r="298" spans="1:20" ht="24.95" customHeight="1">
      <c r="A298" s="35" t="s">
        <v>307</v>
      </c>
      <c r="B298" s="36" t="s">
        <v>100</v>
      </c>
      <c r="C298" s="36"/>
      <c r="D298" s="90">
        <f>D299+D302+D303</f>
        <v>0</v>
      </c>
      <c r="E298" s="90">
        <f t="shared" ref="E298:L298" si="141">E299+E302+E303</f>
        <v>0</v>
      </c>
      <c r="F298" s="90">
        <f t="shared" si="141"/>
        <v>370000</v>
      </c>
      <c r="G298" s="90">
        <f t="shared" si="141"/>
        <v>368305</v>
      </c>
      <c r="H298" s="90">
        <f t="shared" si="141"/>
        <v>0</v>
      </c>
      <c r="I298" s="90">
        <f t="shared" si="141"/>
        <v>368305</v>
      </c>
      <c r="J298" s="90">
        <f t="shared" si="141"/>
        <v>368305</v>
      </c>
      <c r="K298" s="90">
        <f>K299+K302+K303</f>
        <v>0</v>
      </c>
      <c r="L298" s="91">
        <f t="shared" si="141"/>
        <v>400721</v>
      </c>
      <c r="M298" s="9"/>
      <c r="N298" s="9"/>
      <c r="O298" s="9"/>
      <c r="P298" s="9"/>
      <c r="Q298" s="9"/>
      <c r="R298" s="9"/>
      <c r="S298" s="9"/>
      <c r="T298" s="9"/>
    </row>
    <row r="299" spans="1:20" ht="25.5" hidden="1">
      <c r="A299" s="55" t="s">
        <v>101</v>
      </c>
      <c r="B299" s="40" t="s">
        <v>102</v>
      </c>
      <c r="C299" s="40"/>
      <c r="D299" s="92">
        <f>D300+D301</f>
        <v>0</v>
      </c>
      <c r="E299" s="92">
        <f t="shared" ref="E299:L299" si="142">E300+E301</f>
        <v>0</v>
      </c>
      <c r="F299" s="92">
        <f t="shared" si="142"/>
        <v>0</v>
      </c>
      <c r="G299" s="92">
        <f t="shared" si="142"/>
        <v>0</v>
      </c>
      <c r="H299" s="92">
        <f t="shared" si="142"/>
        <v>0</v>
      </c>
      <c r="I299" s="92">
        <f t="shared" si="142"/>
        <v>0</v>
      </c>
      <c r="J299" s="92">
        <f t="shared" si="142"/>
        <v>0</v>
      </c>
      <c r="K299" s="92">
        <f>K300+K301</f>
        <v>0</v>
      </c>
      <c r="L299" s="93">
        <f t="shared" si="142"/>
        <v>0</v>
      </c>
      <c r="M299" s="9"/>
      <c r="N299" s="9"/>
      <c r="O299" s="9"/>
      <c r="P299" s="9"/>
      <c r="Q299" s="9"/>
      <c r="R299" s="9"/>
      <c r="S299" s="9"/>
      <c r="T299" s="9"/>
    </row>
    <row r="300" spans="1:20" ht="15.75" hidden="1" customHeight="1">
      <c r="A300" s="43" t="s">
        <v>103</v>
      </c>
      <c r="B300" s="44" t="s">
        <v>104</v>
      </c>
      <c r="C300" s="44"/>
      <c r="D300" s="113"/>
      <c r="E300" s="103"/>
      <c r="F300" s="129"/>
      <c r="G300" s="103"/>
      <c r="H300" s="115"/>
      <c r="I300" s="115"/>
      <c r="J300" s="115"/>
      <c r="K300" s="115">
        <f>G300-J300</f>
        <v>0</v>
      </c>
      <c r="L300" s="110"/>
      <c r="M300" s="9"/>
      <c r="N300" s="9"/>
      <c r="O300" s="9"/>
      <c r="P300" s="9"/>
      <c r="Q300" s="9"/>
      <c r="R300" s="9"/>
      <c r="S300" s="9"/>
      <c r="T300" s="9"/>
    </row>
    <row r="301" spans="1:20" ht="15.75" hidden="1" customHeight="1">
      <c r="A301" s="43" t="s">
        <v>105</v>
      </c>
      <c r="B301" s="54" t="s">
        <v>106</v>
      </c>
      <c r="C301" s="54"/>
      <c r="D301" s="113"/>
      <c r="E301" s="103"/>
      <c r="F301" s="103"/>
      <c r="G301" s="103"/>
      <c r="H301" s="115"/>
      <c r="I301" s="115"/>
      <c r="J301" s="115"/>
      <c r="K301" s="115">
        <f>G301-J301</f>
        <v>0</v>
      </c>
      <c r="L301" s="110"/>
      <c r="M301" s="9"/>
      <c r="N301" s="9"/>
      <c r="O301" s="9"/>
      <c r="P301" s="9"/>
      <c r="Q301" s="9"/>
      <c r="R301" s="9"/>
      <c r="S301" s="9"/>
      <c r="T301" s="9"/>
    </row>
    <row r="302" spans="1:20" ht="15.75" hidden="1" customHeight="1">
      <c r="A302" s="43" t="s">
        <v>107</v>
      </c>
      <c r="B302" s="54" t="s">
        <v>108</v>
      </c>
      <c r="C302" s="54"/>
      <c r="D302" s="113"/>
      <c r="E302" s="103"/>
      <c r="F302" s="103"/>
      <c r="G302" s="103"/>
      <c r="H302" s="115"/>
      <c r="I302" s="115"/>
      <c r="J302" s="115"/>
      <c r="K302" s="115">
        <f>G302-J302</f>
        <v>0</v>
      </c>
      <c r="L302" s="110"/>
      <c r="M302" s="9"/>
      <c r="N302" s="9"/>
      <c r="O302" s="9"/>
      <c r="P302" s="9"/>
      <c r="Q302" s="9"/>
      <c r="R302" s="9"/>
      <c r="S302" s="9"/>
      <c r="T302" s="9"/>
    </row>
    <row r="303" spans="1:20" ht="16.5" customHeight="1">
      <c r="A303" s="55" t="s">
        <v>308</v>
      </c>
      <c r="B303" s="40" t="s">
        <v>110</v>
      </c>
      <c r="C303" s="40"/>
      <c r="D303" s="92">
        <f>D304</f>
        <v>0</v>
      </c>
      <c r="E303" s="92">
        <f t="shared" ref="E303:L303" si="143">E304</f>
        <v>0</v>
      </c>
      <c r="F303" s="92">
        <f t="shared" si="143"/>
        <v>370000</v>
      </c>
      <c r="G303" s="92">
        <f t="shared" si="143"/>
        <v>368305</v>
      </c>
      <c r="H303" s="92">
        <f t="shared" si="143"/>
        <v>0</v>
      </c>
      <c r="I303" s="92">
        <f t="shared" si="143"/>
        <v>368305</v>
      </c>
      <c r="J303" s="92">
        <f t="shared" si="143"/>
        <v>368305</v>
      </c>
      <c r="K303" s="92">
        <f t="shared" si="143"/>
        <v>0</v>
      </c>
      <c r="L303" s="93">
        <f t="shared" si="143"/>
        <v>400721</v>
      </c>
      <c r="M303" s="9"/>
      <c r="N303" s="9"/>
      <c r="O303" s="9"/>
      <c r="P303" s="9"/>
      <c r="Q303" s="9"/>
      <c r="R303" s="9"/>
      <c r="S303" s="9"/>
      <c r="T303" s="9"/>
    </row>
    <row r="304" spans="1:20" ht="14.25" customHeight="1">
      <c r="A304" s="43" t="s">
        <v>111</v>
      </c>
      <c r="B304" s="44" t="s">
        <v>112</v>
      </c>
      <c r="C304" s="44"/>
      <c r="D304" s="113">
        <v>0</v>
      </c>
      <c r="E304" s="95">
        <v>0</v>
      </c>
      <c r="F304" s="95">
        <v>370000</v>
      </c>
      <c r="G304" s="95">
        <v>368305</v>
      </c>
      <c r="H304" s="95"/>
      <c r="I304" s="95">
        <f>G304</f>
        <v>368305</v>
      </c>
      <c r="J304" s="95">
        <f>G304</f>
        <v>368305</v>
      </c>
      <c r="K304" s="96">
        <f>G304-J304</f>
        <v>0</v>
      </c>
      <c r="L304" s="97">
        <v>400721</v>
      </c>
      <c r="M304" s="9"/>
      <c r="N304" s="9"/>
      <c r="O304" s="9"/>
      <c r="P304" s="9"/>
      <c r="Q304" s="9"/>
      <c r="R304" s="9"/>
      <c r="S304" s="9"/>
      <c r="T304" s="9"/>
    </row>
    <row r="305" spans="1:20" ht="26.25" customHeight="1">
      <c r="A305" s="35" t="s">
        <v>309</v>
      </c>
      <c r="B305" s="36" t="s">
        <v>114</v>
      </c>
      <c r="C305" s="36"/>
      <c r="D305" s="90">
        <f>D306+D316+D320+D321</f>
        <v>3367611</v>
      </c>
      <c r="E305" s="90">
        <f>E306+E316+E320+E321</f>
        <v>2744320</v>
      </c>
      <c r="F305" s="90">
        <f t="shared" ref="F305:L305" si="144">F306+F316+F320+F321</f>
        <v>3517611</v>
      </c>
      <c r="G305" s="90">
        <f t="shared" si="144"/>
        <v>2707219</v>
      </c>
      <c r="H305" s="90">
        <f t="shared" si="144"/>
        <v>0</v>
      </c>
      <c r="I305" s="90">
        <f t="shared" si="144"/>
        <v>2707219</v>
      </c>
      <c r="J305" s="90">
        <f t="shared" si="144"/>
        <v>2707219</v>
      </c>
      <c r="K305" s="90">
        <f>K306+K316+K320+K321</f>
        <v>0</v>
      </c>
      <c r="L305" s="91">
        <f t="shared" si="144"/>
        <v>639990</v>
      </c>
      <c r="M305" s="9"/>
      <c r="N305" s="9"/>
      <c r="O305" s="9"/>
      <c r="P305" s="9"/>
      <c r="Q305" s="9"/>
      <c r="R305" s="9"/>
      <c r="S305" s="9"/>
      <c r="T305" s="9"/>
    </row>
    <row r="306" spans="1:20" ht="26.25" customHeight="1">
      <c r="A306" s="55" t="s">
        <v>115</v>
      </c>
      <c r="B306" s="40" t="s">
        <v>116</v>
      </c>
      <c r="C306" s="40"/>
      <c r="D306" s="92">
        <f t="shared" ref="D306:L306" si="145">D307+D308+D309+D310+D311+D312+D313+D314+D315</f>
        <v>0</v>
      </c>
      <c r="E306" s="92">
        <f>E307+E308+E309+E310+E311+E312+E313+E314+E315</f>
        <v>40000</v>
      </c>
      <c r="F306" s="92">
        <f t="shared" si="145"/>
        <v>150000</v>
      </c>
      <c r="G306" s="92">
        <f t="shared" si="145"/>
        <v>139581</v>
      </c>
      <c r="H306" s="92">
        <f t="shared" si="145"/>
        <v>0</v>
      </c>
      <c r="I306" s="92">
        <f t="shared" si="145"/>
        <v>139581</v>
      </c>
      <c r="J306" s="92">
        <f t="shared" si="145"/>
        <v>139581</v>
      </c>
      <c r="K306" s="92">
        <f>K307+K308+K309+K310+K311+K312+K313+K314+K315</f>
        <v>0</v>
      </c>
      <c r="L306" s="93">
        <f t="shared" si="145"/>
        <v>636658</v>
      </c>
      <c r="M306" s="9"/>
      <c r="N306" s="9"/>
      <c r="O306" s="9"/>
      <c r="P306" s="9"/>
      <c r="Q306" s="9"/>
      <c r="R306" s="9"/>
      <c r="S306" s="9"/>
      <c r="T306" s="9"/>
    </row>
    <row r="307" spans="1:20" ht="12.75" customHeight="1">
      <c r="A307" s="43" t="s">
        <v>310</v>
      </c>
      <c r="B307" s="44" t="s">
        <v>118</v>
      </c>
      <c r="C307" s="44"/>
      <c r="D307" s="113"/>
      <c r="E307" s="103"/>
      <c r="F307" s="103"/>
      <c r="G307" s="103"/>
      <c r="H307" s="115"/>
      <c r="I307" s="115"/>
      <c r="J307" s="115"/>
      <c r="K307" s="115">
        <f t="shared" ref="K307:K315" si="146">G307-J307</f>
        <v>0</v>
      </c>
      <c r="L307" s="110"/>
      <c r="M307" s="9"/>
      <c r="N307" s="9"/>
      <c r="O307" s="9"/>
      <c r="P307" s="9"/>
      <c r="Q307" s="9"/>
      <c r="R307" s="9"/>
      <c r="S307" s="9"/>
      <c r="T307" s="9"/>
    </row>
    <row r="308" spans="1:20" ht="14.25" customHeight="1">
      <c r="A308" s="43" t="s">
        <v>119</v>
      </c>
      <c r="B308" s="44" t="s">
        <v>120</v>
      </c>
      <c r="C308" s="44"/>
      <c r="D308" s="113"/>
      <c r="E308" s="103"/>
      <c r="F308" s="103"/>
      <c r="G308" s="103"/>
      <c r="H308" s="115"/>
      <c r="I308" s="115"/>
      <c r="J308" s="115"/>
      <c r="K308" s="115">
        <f t="shared" si="146"/>
        <v>0</v>
      </c>
      <c r="L308" s="110"/>
      <c r="M308" s="9"/>
      <c r="N308" s="9"/>
      <c r="O308" s="9"/>
      <c r="P308" s="9"/>
      <c r="Q308" s="9"/>
      <c r="R308" s="9"/>
      <c r="S308" s="9"/>
      <c r="T308" s="9"/>
    </row>
    <row r="309" spans="1:20" ht="15" customHeight="1">
      <c r="A309" s="43" t="s">
        <v>121</v>
      </c>
      <c r="B309" s="44" t="s">
        <v>122</v>
      </c>
      <c r="C309" s="44"/>
      <c r="D309" s="113">
        <v>0</v>
      </c>
      <c r="E309" s="95">
        <v>40000</v>
      </c>
      <c r="F309" s="95">
        <v>150000</v>
      </c>
      <c r="G309" s="95">
        <v>139581</v>
      </c>
      <c r="H309" s="95"/>
      <c r="I309" s="95">
        <f>G309</f>
        <v>139581</v>
      </c>
      <c r="J309" s="95">
        <f>G309</f>
        <v>139581</v>
      </c>
      <c r="K309" s="96">
        <f t="shared" si="146"/>
        <v>0</v>
      </c>
      <c r="L309" s="97">
        <v>489243</v>
      </c>
      <c r="M309" s="9"/>
      <c r="N309" s="9"/>
      <c r="O309" s="9"/>
      <c r="P309" s="9"/>
      <c r="Q309" s="9"/>
      <c r="R309" s="9"/>
      <c r="S309" s="9"/>
      <c r="T309" s="9"/>
    </row>
    <row r="310" spans="1:20" ht="15" customHeight="1">
      <c r="A310" s="43" t="s">
        <v>123</v>
      </c>
      <c r="B310" s="44" t="s">
        <v>124</v>
      </c>
      <c r="C310" s="44"/>
      <c r="D310" s="113"/>
      <c r="E310" s="103"/>
      <c r="F310" s="103"/>
      <c r="G310" s="103"/>
      <c r="H310" s="115"/>
      <c r="I310" s="115"/>
      <c r="J310" s="115"/>
      <c r="K310" s="115">
        <f t="shared" si="146"/>
        <v>0</v>
      </c>
      <c r="L310" s="110"/>
      <c r="M310" s="9"/>
      <c r="N310" s="9"/>
      <c r="O310" s="9"/>
      <c r="P310" s="9"/>
      <c r="Q310" s="9"/>
      <c r="R310" s="9"/>
      <c r="S310" s="9"/>
      <c r="T310" s="9"/>
    </row>
    <row r="311" spans="1:20" ht="16.5" customHeight="1">
      <c r="A311" s="43" t="s">
        <v>125</v>
      </c>
      <c r="B311" s="44" t="s">
        <v>126</v>
      </c>
      <c r="C311" s="44"/>
      <c r="D311" s="113">
        <f>F311</f>
        <v>0</v>
      </c>
      <c r="E311" s="95">
        <v>0</v>
      </c>
      <c r="F311" s="95">
        <v>0</v>
      </c>
      <c r="G311" s="95">
        <v>0</v>
      </c>
      <c r="H311" s="95"/>
      <c r="I311" s="95">
        <f>G311</f>
        <v>0</v>
      </c>
      <c r="J311" s="95">
        <f>G311</f>
        <v>0</v>
      </c>
      <c r="K311" s="96">
        <f t="shared" si="146"/>
        <v>0</v>
      </c>
      <c r="L311" s="97">
        <v>147415</v>
      </c>
      <c r="M311" s="9"/>
      <c r="N311" s="9"/>
      <c r="O311" s="9"/>
      <c r="P311" s="9"/>
      <c r="Q311" s="9"/>
      <c r="R311" s="9"/>
      <c r="S311" s="9"/>
      <c r="T311" s="9"/>
    </row>
    <row r="312" spans="1:20" ht="17.25" hidden="1" customHeight="1">
      <c r="A312" s="43" t="s">
        <v>127</v>
      </c>
      <c r="B312" s="44" t="s">
        <v>128</v>
      </c>
      <c r="C312" s="44"/>
      <c r="D312" s="113"/>
      <c r="E312" s="103"/>
      <c r="F312" s="103"/>
      <c r="G312" s="103"/>
      <c r="H312" s="115"/>
      <c r="I312" s="115"/>
      <c r="J312" s="115"/>
      <c r="K312" s="115">
        <f t="shared" si="146"/>
        <v>0</v>
      </c>
      <c r="L312" s="110"/>
      <c r="M312" s="9"/>
      <c r="N312" s="9"/>
      <c r="O312" s="9"/>
      <c r="P312" s="9"/>
      <c r="Q312" s="9"/>
      <c r="R312" s="9"/>
      <c r="S312" s="9"/>
      <c r="T312" s="9"/>
    </row>
    <row r="313" spans="1:20" ht="15.75" hidden="1" customHeight="1">
      <c r="A313" s="146" t="s">
        <v>129</v>
      </c>
      <c r="B313" s="44" t="s">
        <v>130</v>
      </c>
      <c r="C313" s="44"/>
      <c r="D313" s="113"/>
      <c r="E313" s="103"/>
      <c r="F313" s="103"/>
      <c r="G313" s="103"/>
      <c r="H313" s="115"/>
      <c r="I313" s="115"/>
      <c r="J313" s="115"/>
      <c r="K313" s="115">
        <f t="shared" si="146"/>
        <v>0</v>
      </c>
      <c r="L313" s="110"/>
      <c r="M313" s="9"/>
      <c r="N313" s="9"/>
      <c r="O313" s="9"/>
      <c r="P313" s="9"/>
      <c r="Q313" s="9"/>
      <c r="R313" s="9"/>
      <c r="S313" s="9"/>
      <c r="T313" s="9"/>
    </row>
    <row r="314" spans="1:20" ht="15" hidden="1" customHeight="1">
      <c r="A314" s="43" t="s">
        <v>131</v>
      </c>
      <c r="B314" s="44" t="s">
        <v>132</v>
      </c>
      <c r="C314" s="44"/>
      <c r="D314" s="113"/>
      <c r="E314" s="103"/>
      <c r="F314" s="103"/>
      <c r="G314" s="103"/>
      <c r="H314" s="115"/>
      <c r="I314" s="115"/>
      <c r="J314" s="115"/>
      <c r="K314" s="115">
        <f t="shared" si="146"/>
        <v>0</v>
      </c>
      <c r="L314" s="110"/>
      <c r="M314" s="9"/>
      <c r="N314" s="9"/>
      <c r="O314" s="9"/>
      <c r="P314" s="9"/>
      <c r="Q314" s="9"/>
      <c r="R314" s="9"/>
      <c r="S314" s="9"/>
      <c r="T314" s="9"/>
    </row>
    <row r="315" spans="1:20" ht="16.5" hidden="1" customHeight="1">
      <c r="A315" s="43" t="s">
        <v>133</v>
      </c>
      <c r="B315" s="44" t="s">
        <v>134</v>
      </c>
      <c r="C315" s="44"/>
      <c r="D315" s="113"/>
      <c r="E315" s="147"/>
      <c r="F315" s="103"/>
      <c r="G315" s="103"/>
      <c r="H315" s="115"/>
      <c r="I315" s="115"/>
      <c r="J315" s="115"/>
      <c r="K315" s="115">
        <f t="shared" si="146"/>
        <v>0</v>
      </c>
      <c r="L315" s="110"/>
      <c r="M315" s="9"/>
      <c r="N315" s="9"/>
      <c r="O315" s="9"/>
      <c r="P315" s="9"/>
      <c r="Q315" s="9"/>
      <c r="R315" s="9"/>
      <c r="S315" s="9"/>
      <c r="T315" s="9"/>
    </row>
    <row r="316" spans="1:20" ht="25.5">
      <c r="A316" s="55" t="s">
        <v>286</v>
      </c>
      <c r="B316" s="40" t="s">
        <v>136</v>
      </c>
      <c r="C316" s="40"/>
      <c r="D316" s="92">
        <f>D317+D318+D319</f>
        <v>0</v>
      </c>
      <c r="E316" s="92">
        <f>E317+E318+E319</f>
        <v>0</v>
      </c>
      <c r="F316" s="92">
        <f t="shared" ref="F316:L316" si="147">F317+F318+F319</f>
        <v>0</v>
      </c>
      <c r="G316" s="92">
        <f t="shared" si="147"/>
        <v>0</v>
      </c>
      <c r="H316" s="92">
        <f t="shared" si="147"/>
        <v>0</v>
      </c>
      <c r="I316" s="92">
        <f t="shared" si="147"/>
        <v>0</v>
      </c>
      <c r="J316" s="92">
        <f t="shared" si="147"/>
        <v>0</v>
      </c>
      <c r="K316" s="92">
        <f t="shared" si="147"/>
        <v>0</v>
      </c>
      <c r="L316" s="93">
        <f t="shared" si="147"/>
        <v>3332</v>
      </c>
      <c r="M316" s="9"/>
      <c r="N316" s="9"/>
      <c r="O316" s="9"/>
      <c r="P316" s="9"/>
      <c r="Q316" s="9"/>
      <c r="R316" s="9"/>
      <c r="S316" s="9"/>
      <c r="T316" s="9"/>
    </row>
    <row r="317" spans="1:20" ht="14.25" customHeight="1">
      <c r="A317" s="43" t="s">
        <v>137</v>
      </c>
      <c r="B317" s="44" t="s">
        <v>138</v>
      </c>
      <c r="C317" s="44"/>
      <c r="D317" s="113">
        <f>F317</f>
        <v>0</v>
      </c>
      <c r="E317" s="95">
        <v>0</v>
      </c>
      <c r="F317" s="95">
        <v>0</v>
      </c>
      <c r="G317" s="95">
        <v>0</v>
      </c>
      <c r="H317" s="95"/>
      <c r="I317" s="95">
        <v>0</v>
      </c>
      <c r="J317" s="95">
        <v>0</v>
      </c>
      <c r="K317" s="96">
        <v>0</v>
      </c>
      <c r="L317" s="97">
        <v>3332</v>
      </c>
      <c r="M317" s="9"/>
      <c r="N317" s="9"/>
      <c r="O317" s="9"/>
      <c r="P317" s="9"/>
      <c r="Q317" s="9"/>
      <c r="R317" s="9"/>
      <c r="S317" s="9"/>
      <c r="T317" s="9"/>
    </row>
    <row r="318" spans="1:20" ht="13.5" customHeight="1">
      <c r="A318" s="43" t="s">
        <v>139</v>
      </c>
      <c r="B318" s="44" t="s">
        <v>140</v>
      </c>
      <c r="C318" s="44"/>
      <c r="D318" s="113"/>
      <c r="E318" s="103"/>
      <c r="F318" s="103"/>
      <c r="G318" s="103"/>
      <c r="H318" s="115"/>
      <c r="I318" s="115"/>
      <c r="J318" s="115"/>
      <c r="K318" s="115">
        <f>G318-J318</f>
        <v>0</v>
      </c>
      <c r="L318" s="110"/>
      <c r="M318" s="9"/>
      <c r="N318" s="9"/>
      <c r="O318" s="9"/>
      <c r="P318" s="9"/>
      <c r="Q318" s="9"/>
      <c r="R318" s="9"/>
      <c r="S318" s="9"/>
      <c r="T318" s="9"/>
    </row>
    <row r="319" spans="1:20" ht="24.75" hidden="1" customHeight="1">
      <c r="A319" s="43" t="s">
        <v>311</v>
      </c>
      <c r="B319" s="44" t="s">
        <v>142</v>
      </c>
      <c r="C319" s="44"/>
      <c r="D319" s="113">
        <f>F319</f>
        <v>0</v>
      </c>
      <c r="E319" s="95">
        <v>0</v>
      </c>
      <c r="F319" s="95">
        <v>0</v>
      </c>
      <c r="G319" s="95">
        <v>0</v>
      </c>
      <c r="H319" s="95"/>
      <c r="I319" s="95">
        <f>G319</f>
        <v>0</v>
      </c>
      <c r="J319" s="95">
        <f>G319</f>
        <v>0</v>
      </c>
      <c r="K319" s="96">
        <f>G319-J319</f>
        <v>0</v>
      </c>
      <c r="L319" s="97">
        <v>0</v>
      </c>
      <c r="M319" s="9"/>
      <c r="N319" s="9"/>
      <c r="O319" s="9"/>
      <c r="P319" s="9"/>
      <c r="Q319" s="9"/>
      <c r="R319" s="9"/>
      <c r="S319" s="9"/>
      <c r="T319" s="9"/>
    </row>
    <row r="320" spans="1:20" ht="15.75" customHeight="1">
      <c r="A320" s="43" t="s">
        <v>143</v>
      </c>
      <c r="B320" s="44" t="s">
        <v>144</v>
      </c>
      <c r="C320" s="44"/>
      <c r="D320" s="113"/>
      <c r="E320" s="103"/>
      <c r="F320" s="103"/>
      <c r="G320" s="103"/>
      <c r="H320" s="115"/>
      <c r="I320" s="115"/>
      <c r="J320" s="115"/>
      <c r="K320" s="115">
        <f>G320-J320</f>
        <v>0</v>
      </c>
      <c r="L320" s="110"/>
      <c r="M320" s="9"/>
      <c r="N320" s="9"/>
      <c r="O320" s="9"/>
      <c r="P320" s="9"/>
      <c r="Q320" s="9"/>
      <c r="R320" s="9"/>
      <c r="S320" s="9"/>
      <c r="T320" s="9"/>
    </row>
    <row r="321" spans="1:20" ht="15.75" customHeight="1">
      <c r="A321" s="43" t="s">
        <v>145</v>
      </c>
      <c r="B321" s="44" t="s">
        <v>146</v>
      </c>
      <c r="C321" s="44"/>
      <c r="D321" s="113">
        <f>F321</f>
        <v>3367611</v>
      </c>
      <c r="E321" s="95">
        <v>2704320</v>
      </c>
      <c r="F321" s="95">
        <v>3367611</v>
      </c>
      <c r="G321" s="95">
        <v>2567638</v>
      </c>
      <c r="H321" s="95"/>
      <c r="I321" s="95">
        <f>G321</f>
        <v>2567638</v>
      </c>
      <c r="J321" s="95">
        <f>G321</f>
        <v>2567638</v>
      </c>
      <c r="K321" s="96">
        <f>G321-J321</f>
        <v>0</v>
      </c>
      <c r="L321" s="97">
        <v>0</v>
      </c>
      <c r="M321" s="9"/>
      <c r="N321" s="9"/>
      <c r="O321" s="9"/>
      <c r="P321" s="9"/>
      <c r="Q321" s="9"/>
      <c r="R321" s="9"/>
      <c r="S321" s="9"/>
      <c r="T321" s="9"/>
    </row>
    <row r="322" spans="1:20" ht="35.1" customHeight="1">
      <c r="A322" s="47" t="s">
        <v>147</v>
      </c>
      <c r="B322" s="36" t="s">
        <v>148</v>
      </c>
      <c r="C322" s="36"/>
      <c r="D322" s="90">
        <f>D323+D324+D326+D327+D328+D329+D330+D333</f>
        <v>1381645</v>
      </c>
      <c r="E322" s="90">
        <f t="shared" ref="E322:L322" si="148">E323+E324+E326+E327+E328+E329+E330+E333</f>
        <v>1285661</v>
      </c>
      <c r="F322" s="90">
        <f t="shared" si="148"/>
        <v>1381645</v>
      </c>
      <c r="G322" s="90">
        <f t="shared" si="148"/>
        <v>1022457</v>
      </c>
      <c r="H322" s="90">
        <f t="shared" si="148"/>
        <v>0</v>
      </c>
      <c r="I322" s="90">
        <f t="shared" si="148"/>
        <v>1022457</v>
      </c>
      <c r="J322" s="90">
        <f t="shared" si="148"/>
        <v>1022457</v>
      </c>
      <c r="K322" s="90">
        <f t="shared" si="148"/>
        <v>0</v>
      </c>
      <c r="L322" s="91">
        <f t="shared" si="148"/>
        <v>3882006</v>
      </c>
      <c r="M322" s="9"/>
      <c r="N322" s="9"/>
      <c r="O322" s="9"/>
      <c r="P322" s="9"/>
      <c r="Q322" s="9"/>
      <c r="R322" s="9"/>
      <c r="S322" s="9"/>
      <c r="T322" s="9"/>
    </row>
    <row r="323" spans="1:20" ht="14.25" hidden="1" customHeight="1">
      <c r="A323" s="43" t="s">
        <v>149</v>
      </c>
      <c r="B323" s="44" t="s">
        <v>150</v>
      </c>
      <c r="C323" s="44"/>
      <c r="D323" s="113"/>
      <c r="E323" s="103"/>
      <c r="F323" s="103"/>
      <c r="G323" s="103"/>
      <c r="H323" s="115"/>
      <c r="I323" s="115"/>
      <c r="J323" s="115"/>
      <c r="K323" s="115">
        <f>G323-J323</f>
        <v>0</v>
      </c>
      <c r="L323" s="110"/>
    </row>
    <row r="324" spans="1:20" ht="27" hidden="1" customHeight="1">
      <c r="A324" s="55" t="s">
        <v>151</v>
      </c>
      <c r="B324" s="40" t="s">
        <v>152</v>
      </c>
      <c r="C324" s="40"/>
      <c r="D324" s="92">
        <f>D325</f>
        <v>0</v>
      </c>
      <c r="E324" s="92">
        <f t="shared" ref="E324:L324" si="149">E325</f>
        <v>0</v>
      </c>
      <c r="F324" s="92">
        <f t="shared" si="149"/>
        <v>0</v>
      </c>
      <c r="G324" s="92">
        <f t="shared" si="149"/>
        <v>0</v>
      </c>
      <c r="H324" s="92">
        <f t="shared" si="149"/>
        <v>0</v>
      </c>
      <c r="I324" s="92">
        <f t="shared" si="149"/>
        <v>0</v>
      </c>
      <c r="J324" s="92">
        <f t="shared" si="149"/>
        <v>0</v>
      </c>
      <c r="K324" s="92">
        <f t="shared" si="149"/>
        <v>0</v>
      </c>
      <c r="L324" s="93">
        <f t="shared" si="149"/>
        <v>0</v>
      </c>
    </row>
    <row r="325" spans="1:20" ht="13.5" hidden="1" customHeight="1">
      <c r="A325" s="43" t="s">
        <v>153</v>
      </c>
      <c r="B325" s="44" t="s">
        <v>154</v>
      </c>
      <c r="C325" s="44"/>
      <c r="D325" s="113"/>
      <c r="E325" s="103"/>
      <c r="F325" s="103"/>
      <c r="G325" s="103"/>
      <c r="H325" s="115"/>
      <c r="I325" s="115"/>
      <c r="J325" s="115"/>
      <c r="K325" s="115">
        <f>G325-J325</f>
        <v>0</v>
      </c>
      <c r="L325" s="110"/>
    </row>
    <row r="326" spans="1:20" ht="14.25" hidden="1" customHeight="1">
      <c r="A326" s="43" t="s">
        <v>155</v>
      </c>
      <c r="B326" s="44" t="s">
        <v>156</v>
      </c>
      <c r="C326" s="44"/>
      <c r="D326" s="113"/>
      <c r="E326" s="103"/>
      <c r="F326" s="103"/>
      <c r="G326" s="103"/>
      <c r="H326" s="115"/>
      <c r="I326" s="115"/>
      <c r="J326" s="115"/>
      <c r="K326" s="115">
        <f>G326-J326</f>
        <v>0</v>
      </c>
      <c r="L326" s="110"/>
    </row>
    <row r="327" spans="1:20" ht="15.75" hidden="1" customHeight="1">
      <c r="A327" s="43" t="s">
        <v>157</v>
      </c>
      <c r="B327" s="44" t="s">
        <v>158</v>
      </c>
      <c r="C327" s="44"/>
      <c r="D327" s="113"/>
      <c r="E327" s="103"/>
      <c r="F327" s="103"/>
      <c r="G327" s="103"/>
      <c r="H327" s="115"/>
      <c r="I327" s="115"/>
      <c r="J327" s="115"/>
      <c r="K327" s="115">
        <f>G327-J327</f>
        <v>0</v>
      </c>
      <c r="L327" s="110"/>
    </row>
    <row r="328" spans="1:20" ht="13.5" hidden="1" customHeight="1">
      <c r="A328" s="43" t="s">
        <v>159</v>
      </c>
      <c r="B328" s="44" t="s">
        <v>160</v>
      </c>
      <c r="C328" s="44"/>
      <c r="D328" s="113"/>
      <c r="E328" s="103"/>
      <c r="F328" s="103"/>
      <c r="G328" s="103"/>
      <c r="H328" s="115"/>
      <c r="I328" s="115"/>
      <c r="J328" s="115"/>
      <c r="K328" s="115">
        <f>G328-J328</f>
        <v>0</v>
      </c>
      <c r="L328" s="110"/>
    </row>
    <row r="329" spans="1:20" ht="15" hidden="1" customHeight="1">
      <c r="A329" s="43" t="s">
        <v>161</v>
      </c>
      <c r="B329" s="54" t="s">
        <v>162</v>
      </c>
      <c r="C329" s="54"/>
      <c r="D329" s="113"/>
      <c r="E329" s="103"/>
      <c r="F329" s="103"/>
      <c r="G329" s="103"/>
      <c r="H329" s="115"/>
      <c r="I329" s="115"/>
      <c r="J329" s="115"/>
      <c r="K329" s="115">
        <f>G329-J329</f>
        <v>0</v>
      </c>
      <c r="L329" s="110"/>
    </row>
    <row r="330" spans="1:20" ht="15" hidden="1" customHeight="1">
      <c r="A330" s="55" t="s">
        <v>312</v>
      </c>
      <c r="B330" s="40" t="s">
        <v>164</v>
      </c>
      <c r="C330" s="40"/>
      <c r="D330" s="92">
        <f>D331+D332</f>
        <v>0</v>
      </c>
      <c r="E330" s="92">
        <f t="shared" ref="E330:K330" si="150">E331+E332</f>
        <v>0</v>
      </c>
      <c r="F330" s="92">
        <f t="shared" si="150"/>
        <v>0</v>
      </c>
      <c r="G330" s="92">
        <f t="shared" si="150"/>
        <v>0</v>
      </c>
      <c r="H330" s="92">
        <f t="shared" si="150"/>
        <v>0</v>
      </c>
      <c r="I330" s="92">
        <f t="shared" si="150"/>
        <v>0</v>
      </c>
      <c r="J330" s="92">
        <f t="shared" si="150"/>
        <v>0</v>
      </c>
      <c r="K330" s="92">
        <f t="shared" si="150"/>
        <v>0</v>
      </c>
      <c r="L330" s="93">
        <f>L331+L332</f>
        <v>0</v>
      </c>
    </row>
    <row r="331" spans="1:20" ht="14.25" hidden="1" customHeight="1">
      <c r="A331" s="43" t="s">
        <v>165</v>
      </c>
      <c r="B331" s="44" t="s">
        <v>166</v>
      </c>
      <c r="C331" s="44"/>
      <c r="D331" s="113"/>
      <c r="E331" s="103"/>
      <c r="F331" s="103"/>
      <c r="G331" s="103"/>
      <c r="H331" s="113"/>
      <c r="I331" s="115"/>
      <c r="J331" s="115"/>
      <c r="K331" s="115">
        <f>G331-J331</f>
        <v>0</v>
      </c>
      <c r="L331" s="110"/>
    </row>
    <row r="332" spans="1:20" ht="15" customHeight="1">
      <c r="A332" s="43" t="s">
        <v>167</v>
      </c>
      <c r="B332" s="44" t="s">
        <v>168</v>
      </c>
      <c r="C332" s="44"/>
      <c r="D332" s="113"/>
      <c r="E332" s="103"/>
      <c r="F332" s="103"/>
      <c r="G332" s="103"/>
      <c r="H332" s="103"/>
      <c r="I332" s="115"/>
      <c r="J332" s="115"/>
      <c r="K332" s="115">
        <f>G332-J332</f>
        <v>0</v>
      </c>
      <c r="L332" s="110"/>
    </row>
    <row r="333" spans="1:20" ht="18" customHeight="1">
      <c r="A333" s="117" t="s">
        <v>169</v>
      </c>
      <c r="B333" s="44" t="s">
        <v>170</v>
      </c>
      <c r="C333" s="44"/>
      <c r="D333" s="113">
        <f>F333</f>
        <v>1381645</v>
      </c>
      <c r="E333" s="95">
        <f>15000+1270661</f>
        <v>1285661</v>
      </c>
      <c r="F333" s="95">
        <f>137984+1243661</f>
        <v>1381645</v>
      </c>
      <c r="G333" s="95">
        <f>114367+908090</f>
        <v>1022457</v>
      </c>
      <c r="H333" s="95"/>
      <c r="I333" s="95">
        <f>G333</f>
        <v>1022457</v>
      </c>
      <c r="J333" s="95">
        <f>G333</f>
        <v>1022457</v>
      </c>
      <c r="K333" s="96">
        <f>G333-J333</f>
        <v>0</v>
      </c>
      <c r="L333" s="97">
        <f>193049+3688417+540</f>
        <v>3882006</v>
      </c>
    </row>
    <row r="334" spans="1:20" ht="39.950000000000003" customHeight="1">
      <c r="A334" s="31" t="s">
        <v>313</v>
      </c>
      <c r="B334" s="61"/>
      <c r="C334" s="61"/>
      <c r="D334" s="88">
        <f>D335+D345</f>
        <v>12283165</v>
      </c>
      <c r="E334" s="88">
        <f t="shared" ref="E334:J334" si="151">E335+E345</f>
        <v>12350189</v>
      </c>
      <c r="F334" s="88">
        <f t="shared" si="151"/>
        <v>12433165</v>
      </c>
      <c r="G334" s="88">
        <f t="shared" si="151"/>
        <v>7978626</v>
      </c>
      <c r="H334" s="88">
        <f t="shared" si="151"/>
        <v>784856</v>
      </c>
      <c r="I334" s="88">
        <f t="shared" si="151"/>
        <v>7978626</v>
      </c>
      <c r="J334" s="88">
        <f t="shared" si="151"/>
        <v>7978626</v>
      </c>
      <c r="K334" s="88">
        <f>K335+K345</f>
        <v>0</v>
      </c>
      <c r="L334" s="108"/>
    </row>
    <row r="335" spans="1:20" ht="27.75" customHeight="1">
      <c r="A335" s="35" t="s">
        <v>172</v>
      </c>
      <c r="B335" s="36" t="s">
        <v>173</v>
      </c>
      <c r="C335" s="36"/>
      <c r="D335" s="90">
        <f>D336+D339+D342+D343+D344</f>
        <v>12143165</v>
      </c>
      <c r="E335" s="90">
        <f t="shared" ref="E335:L335" si="152">E336+E339+E342+E343+E344</f>
        <v>12210189</v>
      </c>
      <c r="F335" s="90">
        <f t="shared" si="152"/>
        <v>12293165</v>
      </c>
      <c r="G335" s="90">
        <f t="shared" si="152"/>
        <v>7978394</v>
      </c>
      <c r="H335" s="90">
        <f t="shared" si="152"/>
        <v>0</v>
      </c>
      <c r="I335" s="90">
        <f t="shared" si="152"/>
        <v>7978394</v>
      </c>
      <c r="J335" s="90">
        <f t="shared" si="152"/>
        <v>7978394</v>
      </c>
      <c r="K335" s="90">
        <f>K336+K339+K342+K343+K344</f>
        <v>0</v>
      </c>
      <c r="L335" s="91">
        <f t="shared" si="152"/>
        <v>10227508</v>
      </c>
    </row>
    <row r="336" spans="1:20" ht="18" customHeight="1">
      <c r="A336" s="55" t="s">
        <v>174</v>
      </c>
      <c r="B336" s="40" t="s">
        <v>175</v>
      </c>
      <c r="C336" s="40"/>
      <c r="D336" s="92">
        <f>D337+D338</f>
        <v>1000</v>
      </c>
      <c r="E336" s="92">
        <f t="shared" ref="E336:L336" si="153">E337+E338</f>
        <v>1000</v>
      </c>
      <c r="F336" s="92">
        <f t="shared" si="153"/>
        <v>1000</v>
      </c>
      <c r="G336" s="92">
        <f t="shared" si="153"/>
        <v>0</v>
      </c>
      <c r="H336" s="92">
        <f t="shared" si="153"/>
        <v>0</v>
      </c>
      <c r="I336" s="92">
        <f t="shared" si="153"/>
        <v>0</v>
      </c>
      <c r="J336" s="92">
        <f t="shared" si="153"/>
        <v>0</v>
      </c>
      <c r="K336" s="92">
        <f>K337+K338</f>
        <v>0</v>
      </c>
      <c r="L336" s="93">
        <f t="shared" si="153"/>
        <v>0</v>
      </c>
    </row>
    <row r="337" spans="1:12" ht="15" customHeight="1">
      <c r="A337" s="43" t="s">
        <v>176</v>
      </c>
      <c r="B337" s="44" t="s">
        <v>177</v>
      </c>
      <c r="C337" s="44"/>
      <c r="D337" s="113"/>
      <c r="E337" s="103"/>
      <c r="F337" s="103"/>
      <c r="G337" s="103"/>
      <c r="H337" s="103"/>
      <c r="I337" s="113"/>
      <c r="J337" s="103"/>
      <c r="K337" s="103">
        <f>G337-J337</f>
        <v>0</v>
      </c>
      <c r="L337" s="110"/>
    </row>
    <row r="338" spans="1:12" ht="15" customHeight="1">
      <c r="A338" s="43" t="s">
        <v>178</v>
      </c>
      <c r="B338" s="44" t="s">
        <v>179</v>
      </c>
      <c r="C338" s="44"/>
      <c r="D338" s="113">
        <f>F338</f>
        <v>1000</v>
      </c>
      <c r="E338" s="95">
        <v>1000</v>
      </c>
      <c r="F338" s="95">
        <v>1000</v>
      </c>
      <c r="G338" s="95">
        <v>0</v>
      </c>
      <c r="H338" s="95"/>
      <c r="I338" s="95">
        <f>G338</f>
        <v>0</v>
      </c>
      <c r="J338" s="95">
        <f>G338</f>
        <v>0</v>
      </c>
      <c r="K338" s="96">
        <f>G338-J338</f>
        <v>0</v>
      </c>
      <c r="L338" s="97">
        <v>0</v>
      </c>
    </row>
    <row r="339" spans="1:12" ht="29.25" customHeight="1">
      <c r="A339" s="55" t="s">
        <v>314</v>
      </c>
      <c r="B339" s="40" t="s">
        <v>181</v>
      </c>
      <c r="C339" s="40"/>
      <c r="D339" s="92">
        <f>E339</f>
        <v>2806600</v>
      </c>
      <c r="E339" s="92">
        <f t="shared" ref="E339:L339" si="154">E340+E341</f>
        <v>2806600</v>
      </c>
      <c r="F339" s="92">
        <f t="shared" si="154"/>
        <v>2806600</v>
      </c>
      <c r="G339" s="92">
        <f t="shared" si="154"/>
        <v>2607412</v>
      </c>
      <c r="H339" s="92">
        <f t="shared" si="154"/>
        <v>0</v>
      </c>
      <c r="I339" s="92">
        <f t="shared" si="154"/>
        <v>2607412</v>
      </c>
      <c r="J339" s="92">
        <f t="shared" si="154"/>
        <v>2607412</v>
      </c>
      <c r="K339" s="92">
        <f t="shared" si="154"/>
        <v>0</v>
      </c>
      <c r="L339" s="93">
        <f t="shared" si="154"/>
        <v>2874820</v>
      </c>
    </row>
    <row r="340" spans="1:12" ht="14.25" customHeight="1">
      <c r="A340" s="43" t="s">
        <v>182</v>
      </c>
      <c r="B340" s="44" t="s">
        <v>183</v>
      </c>
      <c r="C340" s="44"/>
      <c r="D340" s="113">
        <f>F340</f>
        <v>2806600</v>
      </c>
      <c r="E340" s="95">
        <v>2806600</v>
      </c>
      <c r="F340" s="95">
        <v>2806600</v>
      </c>
      <c r="G340" s="95">
        <v>2607412</v>
      </c>
      <c r="H340" s="95"/>
      <c r="I340" s="95">
        <f>G340</f>
        <v>2607412</v>
      </c>
      <c r="J340" s="95">
        <f>G340</f>
        <v>2607412</v>
      </c>
      <c r="K340" s="96">
        <f>G340-J340</f>
        <v>0</v>
      </c>
      <c r="L340" s="97">
        <v>2874820</v>
      </c>
    </row>
    <row r="341" spans="1:12" ht="14.25" customHeight="1">
      <c r="A341" s="43" t="s">
        <v>184</v>
      </c>
      <c r="B341" s="44" t="s">
        <v>185</v>
      </c>
      <c r="C341" s="44"/>
      <c r="D341" s="113">
        <f>F341</f>
        <v>0</v>
      </c>
      <c r="E341" s="103"/>
      <c r="F341" s="103"/>
      <c r="G341" s="103"/>
      <c r="H341" s="103"/>
      <c r="I341" s="113"/>
      <c r="J341" s="103"/>
      <c r="K341" s="103">
        <f>G341-J341</f>
        <v>0</v>
      </c>
      <c r="L341" s="110"/>
    </row>
    <row r="342" spans="1:12" ht="18" customHeight="1">
      <c r="A342" s="43" t="s">
        <v>186</v>
      </c>
      <c r="B342" s="44" t="s">
        <v>187</v>
      </c>
      <c r="C342" s="44"/>
      <c r="D342" s="113">
        <f>F342</f>
        <v>3267678</v>
      </c>
      <c r="E342" s="95">
        <v>2230000</v>
      </c>
      <c r="F342" s="95">
        <v>3267678</v>
      </c>
      <c r="G342" s="95">
        <v>2209536</v>
      </c>
      <c r="H342" s="95"/>
      <c r="I342" s="95">
        <f>G342</f>
        <v>2209536</v>
      </c>
      <c r="J342" s="95">
        <f>G342</f>
        <v>2209536</v>
      </c>
      <c r="K342" s="96">
        <f>G342-J342</f>
        <v>0</v>
      </c>
      <c r="L342" s="97">
        <v>3860736</v>
      </c>
    </row>
    <row r="343" spans="1:12" ht="14.25" customHeight="1">
      <c r="A343" s="43" t="s">
        <v>188</v>
      </c>
      <c r="B343" s="44" t="s">
        <v>189</v>
      </c>
      <c r="C343" s="44"/>
      <c r="D343" s="148"/>
      <c r="E343" s="103"/>
      <c r="F343" s="103"/>
      <c r="G343" s="103"/>
      <c r="H343" s="103"/>
      <c r="I343" s="113"/>
      <c r="J343" s="103"/>
      <c r="K343" s="103">
        <f>G343-J343</f>
        <v>0</v>
      </c>
      <c r="L343" s="110"/>
    </row>
    <row r="344" spans="1:12" ht="30" customHeight="1">
      <c r="A344" s="43" t="s">
        <v>190</v>
      </c>
      <c r="B344" s="44" t="s">
        <v>191</v>
      </c>
      <c r="C344" s="44"/>
      <c r="D344" s="113">
        <f>F344-150000</f>
        <v>6067887</v>
      </c>
      <c r="E344" s="95">
        <v>7172589</v>
      </c>
      <c r="F344" s="95">
        <f>6036887+181000</f>
        <v>6217887</v>
      </c>
      <c r="G344" s="95">
        <f>3128946+32500</f>
        <v>3161446</v>
      </c>
      <c r="H344" s="95"/>
      <c r="I344" s="95">
        <f>G344</f>
        <v>3161446</v>
      </c>
      <c r="J344" s="95">
        <f>G344</f>
        <v>3161446</v>
      </c>
      <c r="K344" s="96">
        <f>G344-J344</f>
        <v>0</v>
      </c>
      <c r="L344" s="97">
        <f>3489659+2293</f>
        <v>3491952</v>
      </c>
    </row>
    <row r="345" spans="1:12" ht="14.25" customHeight="1">
      <c r="A345" s="35" t="s">
        <v>192</v>
      </c>
      <c r="B345" s="36" t="s">
        <v>193</v>
      </c>
      <c r="C345" s="36"/>
      <c r="D345" s="90">
        <f>D346+D347+D350</f>
        <v>140000</v>
      </c>
      <c r="E345" s="90">
        <f t="shared" ref="E345:K345" si="155">E346+E347+E350</f>
        <v>140000</v>
      </c>
      <c r="F345" s="90">
        <f t="shared" si="155"/>
        <v>140000</v>
      </c>
      <c r="G345" s="90">
        <f t="shared" si="155"/>
        <v>232</v>
      </c>
      <c r="H345" s="90">
        <f t="shared" si="155"/>
        <v>784856</v>
      </c>
      <c r="I345" s="90">
        <f t="shared" si="155"/>
        <v>232</v>
      </c>
      <c r="J345" s="90">
        <f t="shared" si="155"/>
        <v>232</v>
      </c>
      <c r="K345" s="90">
        <f t="shared" si="155"/>
        <v>0</v>
      </c>
      <c r="L345" s="91">
        <f>L346+L347+L350</f>
        <v>0</v>
      </c>
    </row>
    <row r="346" spans="1:12" ht="13.5" customHeight="1">
      <c r="A346" s="43" t="s">
        <v>194</v>
      </c>
      <c r="B346" s="54" t="s">
        <v>195</v>
      </c>
      <c r="C346" s="54"/>
      <c r="D346" s="113">
        <f>F346</f>
        <v>140000</v>
      </c>
      <c r="E346" s="95">
        <v>140000</v>
      </c>
      <c r="F346" s="95">
        <v>140000</v>
      </c>
      <c r="G346" s="95">
        <v>232</v>
      </c>
      <c r="H346" s="95"/>
      <c r="I346" s="95">
        <f>G346</f>
        <v>232</v>
      </c>
      <c r="J346" s="95">
        <f>G346</f>
        <v>232</v>
      </c>
      <c r="K346" s="96">
        <f>G346-J346</f>
        <v>0</v>
      </c>
      <c r="L346" s="97">
        <v>0</v>
      </c>
    </row>
    <row r="347" spans="1:12" ht="25.5" hidden="1" customHeight="1">
      <c r="A347" s="55" t="s">
        <v>315</v>
      </c>
      <c r="B347" s="40" t="s">
        <v>197</v>
      </c>
      <c r="C347" s="40"/>
      <c r="D347" s="92">
        <f>D348+D349</f>
        <v>0</v>
      </c>
      <c r="E347" s="92">
        <f t="shared" ref="E347:L347" si="156">E348+E349</f>
        <v>0</v>
      </c>
      <c r="F347" s="92">
        <f t="shared" si="156"/>
        <v>0</v>
      </c>
      <c r="G347" s="92">
        <f t="shared" si="156"/>
        <v>0</v>
      </c>
      <c r="H347" s="92">
        <f t="shared" si="156"/>
        <v>0</v>
      </c>
      <c r="I347" s="92">
        <f t="shared" si="156"/>
        <v>0</v>
      </c>
      <c r="J347" s="92">
        <f t="shared" si="156"/>
        <v>0</v>
      </c>
      <c r="K347" s="92">
        <f t="shared" si="156"/>
        <v>0</v>
      </c>
      <c r="L347" s="93">
        <f t="shared" si="156"/>
        <v>0</v>
      </c>
    </row>
    <row r="348" spans="1:12" ht="14.25" hidden="1" customHeight="1">
      <c r="A348" s="43" t="s">
        <v>198</v>
      </c>
      <c r="B348" s="44" t="s">
        <v>199</v>
      </c>
      <c r="C348" s="44"/>
      <c r="D348" s="113"/>
      <c r="E348" s="103"/>
      <c r="F348" s="103"/>
      <c r="G348" s="103"/>
      <c r="H348" s="103"/>
      <c r="I348" s="103"/>
      <c r="J348" s="103"/>
      <c r="K348" s="103">
        <f>G348-J348</f>
        <v>0</v>
      </c>
      <c r="L348" s="110"/>
    </row>
    <row r="349" spans="1:12" ht="13.5" hidden="1" customHeight="1">
      <c r="A349" s="43" t="s">
        <v>200</v>
      </c>
      <c r="B349" s="44" t="s">
        <v>201</v>
      </c>
      <c r="C349" s="44"/>
      <c r="D349" s="113"/>
      <c r="E349" s="103"/>
      <c r="F349" s="103"/>
      <c r="G349" s="103"/>
      <c r="H349" s="115"/>
      <c r="I349" s="103"/>
      <c r="J349" s="103"/>
      <c r="K349" s="103">
        <f>G349-J349</f>
        <v>0</v>
      </c>
      <c r="L349" s="110"/>
    </row>
    <row r="350" spans="1:12" ht="13.5" hidden="1" customHeight="1">
      <c r="A350" s="43" t="s">
        <v>202</v>
      </c>
      <c r="B350" s="44" t="s">
        <v>203</v>
      </c>
      <c r="C350" s="44"/>
      <c r="D350" s="103"/>
      <c r="E350" s="103"/>
      <c r="F350" s="103"/>
      <c r="G350" s="103"/>
      <c r="H350" s="103">
        <v>784856</v>
      </c>
      <c r="I350" s="103"/>
      <c r="J350" s="103"/>
      <c r="K350" s="103">
        <f>G350-J350</f>
        <v>0</v>
      </c>
      <c r="L350" s="110"/>
    </row>
    <row r="351" spans="1:12" ht="25.5" customHeight="1">
      <c r="A351" s="31" t="s">
        <v>316</v>
      </c>
      <c r="B351" s="32" t="s">
        <v>205</v>
      </c>
      <c r="C351" s="32"/>
      <c r="D351" s="88">
        <f>D352+D358+D362+D367+D375</f>
        <v>20643782</v>
      </c>
      <c r="E351" s="88">
        <f t="shared" ref="E351:L351" si="157">E352+E358+E362+E367+E375</f>
        <v>35640962</v>
      </c>
      <c r="F351" s="88">
        <f t="shared" si="157"/>
        <v>20863782</v>
      </c>
      <c r="G351" s="88">
        <f t="shared" si="157"/>
        <v>15273609</v>
      </c>
      <c r="H351" s="88">
        <f t="shared" si="157"/>
        <v>0</v>
      </c>
      <c r="I351" s="88">
        <f t="shared" si="157"/>
        <v>15273609</v>
      </c>
      <c r="J351" s="88">
        <f t="shared" si="157"/>
        <v>15273609</v>
      </c>
      <c r="K351" s="88">
        <f>K352+K358+K362+K367+K375</f>
        <v>0</v>
      </c>
      <c r="L351" s="108">
        <f t="shared" si="157"/>
        <v>6099396</v>
      </c>
    </row>
    <row r="352" spans="1:12" ht="26.25" hidden="1" customHeight="1">
      <c r="A352" s="35" t="s">
        <v>206</v>
      </c>
      <c r="B352" s="36" t="s">
        <v>207</v>
      </c>
      <c r="C352" s="36"/>
      <c r="D352" s="90">
        <f>D353</f>
        <v>0</v>
      </c>
      <c r="E352" s="90">
        <f t="shared" ref="E352:L352" si="158">E353</f>
        <v>0</v>
      </c>
      <c r="F352" s="90">
        <f t="shared" si="158"/>
        <v>0</v>
      </c>
      <c r="G352" s="90">
        <f t="shared" si="158"/>
        <v>0</v>
      </c>
      <c r="H352" s="90">
        <f t="shared" si="158"/>
        <v>0</v>
      </c>
      <c r="I352" s="90">
        <f t="shared" si="158"/>
        <v>0</v>
      </c>
      <c r="J352" s="90">
        <f t="shared" si="158"/>
        <v>0</v>
      </c>
      <c r="K352" s="90">
        <f t="shared" si="158"/>
        <v>0</v>
      </c>
      <c r="L352" s="91">
        <f t="shared" si="158"/>
        <v>0</v>
      </c>
    </row>
    <row r="353" spans="1:12" ht="27" hidden="1" customHeight="1">
      <c r="A353" s="55" t="s">
        <v>292</v>
      </c>
      <c r="B353" s="40" t="s">
        <v>209</v>
      </c>
      <c r="C353" s="40"/>
      <c r="D353" s="92">
        <f>D354+D355+D356+D357</f>
        <v>0</v>
      </c>
      <c r="E353" s="92">
        <f t="shared" ref="E353:L353" si="159">E354+E355+E356+E357</f>
        <v>0</v>
      </c>
      <c r="F353" s="92">
        <f t="shared" si="159"/>
        <v>0</v>
      </c>
      <c r="G353" s="92">
        <f t="shared" si="159"/>
        <v>0</v>
      </c>
      <c r="H353" s="92">
        <f t="shared" si="159"/>
        <v>0</v>
      </c>
      <c r="I353" s="92">
        <f t="shared" si="159"/>
        <v>0</v>
      </c>
      <c r="J353" s="92">
        <f t="shared" si="159"/>
        <v>0</v>
      </c>
      <c r="K353" s="92">
        <f>K354+K355+K356+K357</f>
        <v>0</v>
      </c>
      <c r="L353" s="93">
        <f t="shared" si="159"/>
        <v>0</v>
      </c>
    </row>
    <row r="354" spans="1:12" ht="15.75" hidden="1" customHeight="1">
      <c r="A354" s="43" t="s">
        <v>210</v>
      </c>
      <c r="B354" s="44" t="s">
        <v>211</v>
      </c>
      <c r="C354" s="44"/>
      <c r="D354" s="113"/>
      <c r="E354" s="103"/>
      <c r="F354" s="103"/>
      <c r="G354" s="103"/>
      <c r="H354" s="115"/>
      <c r="I354" s="115"/>
      <c r="J354" s="115"/>
      <c r="K354" s="115">
        <f>G354-J354</f>
        <v>0</v>
      </c>
      <c r="L354" s="110"/>
    </row>
    <row r="355" spans="1:12" ht="13.5" hidden="1" customHeight="1">
      <c r="A355" s="43" t="s">
        <v>212</v>
      </c>
      <c r="B355" s="44" t="s">
        <v>213</v>
      </c>
      <c r="C355" s="44"/>
      <c r="D355" s="113"/>
      <c r="E355" s="103"/>
      <c r="F355" s="103"/>
      <c r="G355" s="103"/>
      <c r="H355" s="115"/>
      <c r="I355" s="115"/>
      <c r="J355" s="115"/>
      <c r="K355" s="115">
        <f>G355-J355</f>
        <v>0</v>
      </c>
      <c r="L355" s="110"/>
    </row>
    <row r="356" spans="1:12" ht="14.25" hidden="1" customHeight="1">
      <c r="A356" s="43" t="s">
        <v>214</v>
      </c>
      <c r="B356" s="44" t="s">
        <v>215</v>
      </c>
      <c r="C356" s="44"/>
      <c r="D356" s="113"/>
      <c r="E356" s="103"/>
      <c r="F356" s="103"/>
      <c r="G356" s="103"/>
      <c r="H356" s="115"/>
      <c r="I356" s="115"/>
      <c r="J356" s="115"/>
      <c r="K356" s="115">
        <f>G356-J356</f>
        <v>0</v>
      </c>
      <c r="L356" s="110"/>
    </row>
    <row r="357" spans="1:12" ht="13.5" hidden="1" customHeight="1">
      <c r="A357" s="43" t="s">
        <v>216</v>
      </c>
      <c r="B357" s="44" t="s">
        <v>217</v>
      </c>
      <c r="C357" s="44"/>
      <c r="D357" s="113"/>
      <c r="E357" s="103"/>
      <c r="F357" s="103"/>
      <c r="G357" s="103"/>
      <c r="H357" s="115"/>
      <c r="I357" s="115"/>
      <c r="J357" s="115"/>
      <c r="K357" s="115">
        <f>G357-J357</f>
        <v>0</v>
      </c>
      <c r="L357" s="110"/>
    </row>
    <row r="358" spans="1:12" ht="26.25" hidden="1" customHeight="1">
      <c r="A358" s="35" t="s">
        <v>317</v>
      </c>
      <c r="B358" s="36" t="s">
        <v>219</v>
      </c>
      <c r="C358" s="36"/>
      <c r="D358" s="90">
        <f>D359+D360+D361</f>
        <v>0</v>
      </c>
      <c r="E358" s="90">
        <f t="shared" ref="E358:L358" si="160">E359+E360+E361</f>
        <v>0</v>
      </c>
      <c r="F358" s="90">
        <f t="shared" si="160"/>
        <v>0</v>
      </c>
      <c r="G358" s="90">
        <f t="shared" si="160"/>
        <v>0</v>
      </c>
      <c r="H358" s="90">
        <f t="shared" si="160"/>
        <v>0</v>
      </c>
      <c r="I358" s="90">
        <f t="shared" si="160"/>
        <v>0</v>
      </c>
      <c r="J358" s="90">
        <f t="shared" si="160"/>
        <v>0</v>
      </c>
      <c r="K358" s="90">
        <f t="shared" si="160"/>
        <v>0</v>
      </c>
      <c r="L358" s="91">
        <f t="shared" si="160"/>
        <v>0</v>
      </c>
    </row>
    <row r="359" spans="1:12" ht="14.25" hidden="1" customHeight="1">
      <c r="A359" s="43" t="s">
        <v>220</v>
      </c>
      <c r="B359" s="54" t="s">
        <v>221</v>
      </c>
      <c r="C359" s="54"/>
      <c r="D359" s="113"/>
      <c r="E359" s="103"/>
      <c r="F359" s="103"/>
      <c r="G359" s="103"/>
      <c r="H359" s="149"/>
      <c r="I359" s="103"/>
      <c r="J359" s="103"/>
      <c r="K359" s="103">
        <f>G359-J359</f>
        <v>0</v>
      </c>
      <c r="L359" s="110"/>
    </row>
    <row r="360" spans="1:12" ht="15.75" hidden="1" customHeight="1">
      <c r="A360" s="43" t="s">
        <v>222</v>
      </c>
      <c r="B360" s="44" t="s">
        <v>223</v>
      </c>
      <c r="C360" s="44"/>
      <c r="D360" s="113"/>
      <c r="E360" s="103"/>
      <c r="F360" s="103"/>
      <c r="G360" s="103"/>
      <c r="H360" s="149"/>
      <c r="I360" s="103"/>
      <c r="J360" s="103"/>
      <c r="K360" s="103">
        <f>G360-J360</f>
        <v>0</v>
      </c>
      <c r="L360" s="110"/>
    </row>
    <row r="361" spans="1:12" ht="12.75" hidden="1" customHeight="1">
      <c r="A361" s="43" t="s">
        <v>224</v>
      </c>
      <c r="B361" s="44" t="s">
        <v>225</v>
      </c>
      <c r="C361" s="44"/>
      <c r="D361" s="113"/>
      <c r="E361" s="103"/>
      <c r="F361" s="103"/>
      <c r="G361" s="103"/>
      <c r="H361" s="149"/>
      <c r="I361" s="103"/>
      <c r="J361" s="103"/>
      <c r="K361" s="103">
        <f>G361-J361</f>
        <v>0</v>
      </c>
      <c r="L361" s="110"/>
    </row>
    <row r="362" spans="1:12" ht="24.75" hidden="1" customHeight="1">
      <c r="A362" s="35" t="s">
        <v>318</v>
      </c>
      <c r="B362" s="36" t="s">
        <v>227</v>
      </c>
      <c r="C362" s="36"/>
      <c r="D362" s="90">
        <f>D363</f>
        <v>0</v>
      </c>
      <c r="E362" s="90">
        <f t="shared" ref="E362:L362" si="161">E363</f>
        <v>0</v>
      </c>
      <c r="F362" s="90">
        <f t="shared" si="161"/>
        <v>0</v>
      </c>
      <c r="G362" s="90">
        <f t="shared" si="161"/>
        <v>0</v>
      </c>
      <c r="H362" s="90">
        <f t="shared" si="161"/>
        <v>0</v>
      </c>
      <c r="I362" s="90">
        <f t="shared" si="161"/>
        <v>0</v>
      </c>
      <c r="J362" s="90">
        <f t="shared" si="161"/>
        <v>0</v>
      </c>
      <c r="K362" s="90">
        <f t="shared" si="161"/>
        <v>0</v>
      </c>
      <c r="L362" s="91">
        <f t="shared" si="161"/>
        <v>0</v>
      </c>
    </row>
    <row r="363" spans="1:12" ht="15" hidden="1" customHeight="1">
      <c r="A363" s="55" t="s">
        <v>228</v>
      </c>
      <c r="B363" s="40" t="s">
        <v>229</v>
      </c>
      <c r="C363" s="40"/>
      <c r="D363" s="92">
        <f>D364+D365+D366</f>
        <v>0</v>
      </c>
      <c r="E363" s="92">
        <f t="shared" ref="E363:L363" si="162">E364+E365+E366</f>
        <v>0</v>
      </c>
      <c r="F363" s="92">
        <f t="shared" si="162"/>
        <v>0</v>
      </c>
      <c r="G363" s="92">
        <f t="shared" si="162"/>
        <v>0</v>
      </c>
      <c r="H363" s="92">
        <f t="shared" si="162"/>
        <v>0</v>
      </c>
      <c r="I363" s="92">
        <f t="shared" si="162"/>
        <v>0</v>
      </c>
      <c r="J363" s="92">
        <f t="shared" si="162"/>
        <v>0</v>
      </c>
      <c r="K363" s="92">
        <f>K364+K365+K366</f>
        <v>0</v>
      </c>
      <c r="L363" s="93">
        <f t="shared" si="162"/>
        <v>0</v>
      </c>
    </row>
    <row r="364" spans="1:12" ht="13.5" hidden="1" customHeight="1">
      <c r="A364" s="43" t="s">
        <v>230</v>
      </c>
      <c r="B364" s="54" t="s">
        <v>231</v>
      </c>
      <c r="C364" s="54"/>
      <c r="D364" s="113"/>
      <c r="E364" s="103"/>
      <c r="F364" s="103"/>
      <c r="G364" s="103"/>
      <c r="H364" s="113"/>
      <c r="I364" s="113"/>
      <c r="J364" s="103"/>
      <c r="K364" s="103">
        <f>G364-J364</f>
        <v>0</v>
      </c>
      <c r="L364" s="110"/>
    </row>
    <row r="365" spans="1:12" ht="14.25" hidden="1" customHeight="1">
      <c r="A365" s="43" t="s">
        <v>232</v>
      </c>
      <c r="B365" s="54" t="s">
        <v>233</v>
      </c>
      <c r="C365" s="54"/>
      <c r="D365" s="113"/>
      <c r="E365" s="103"/>
      <c r="F365" s="103"/>
      <c r="G365" s="103"/>
      <c r="H365" s="113"/>
      <c r="I365" s="113"/>
      <c r="J365" s="103"/>
      <c r="K365" s="103">
        <f>G365-J365</f>
        <v>0</v>
      </c>
      <c r="L365" s="110"/>
    </row>
    <row r="366" spans="1:12" ht="15" hidden="1" customHeight="1">
      <c r="A366" s="43" t="s">
        <v>234</v>
      </c>
      <c r="B366" s="44" t="s">
        <v>235</v>
      </c>
      <c r="C366" s="44"/>
      <c r="D366" s="113"/>
      <c r="E366" s="103"/>
      <c r="F366" s="129"/>
      <c r="G366" s="103"/>
      <c r="H366" s="113"/>
      <c r="I366" s="113"/>
      <c r="J366" s="103"/>
      <c r="K366" s="103">
        <f>G366-J366</f>
        <v>0</v>
      </c>
      <c r="L366" s="110"/>
    </row>
    <row r="367" spans="1:12" ht="21.95" customHeight="1">
      <c r="A367" s="150" t="s">
        <v>236</v>
      </c>
      <c r="B367" s="36" t="s">
        <v>237</v>
      </c>
      <c r="C367" s="36"/>
      <c r="D367" s="90">
        <f>D368+D372+D374</f>
        <v>20643782</v>
      </c>
      <c r="E367" s="90">
        <f t="shared" ref="E367:L367" si="163">E368+E372+E374</f>
        <v>35640962</v>
      </c>
      <c r="F367" s="90">
        <f t="shared" si="163"/>
        <v>20863782</v>
      </c>
      <c r="G367" s="90">
        <f t="shared" si="163"/>
        <v>15273609</v>
      </c>
      <c r="H367" s="90">
        <f t="shared" si="163"/>
        <v>0</v>
      </c>
      <c r="I367" s="90">
        <f t="shared" si="163"/>
        <v>15273609</v>
      </c>
      <c r="J367" s="90">
        <f t="shared" si="163"/>
        <v>15273609</v>
      </c>
      <c r="K367" s="90">
        <f>K368+K372+K374</f>
        <v>0</v>
      </c>
      <c r="L367" s="91">
        <f t="shared" si="163"/>
        <v>6099396</v>
      </c>
    </row>
    <row r="368" spans="1:12" ht="18" customHeight="1">
      <c r="A368" s="55" t="s">
        <v>238</v>
      </c>
      <c r="B368" s="40" t="s">
        <v>239</v>
      </c>
      <c r="C368" s="40"/>
      <c r="D368" s="92">
        <f>D369+D370+D371</f>
        <v>14683920</v>
      </c>
      <c r="E368" s="92">
        <f t="shared" ref="E368:L368" si="164">E369+E370+E371</f>
        <v>27750000</v>
      </c>
      <c r="F368" s="92">
        <f t="shared" si="164"/>
        <v>14903920</v>
      </c>
      <c r="G368" s="92">
        <f t="shared" si="164"/>
        <v>11232872</v>
      </c>
      <c r="H368" s="92">
        <f t="shared" si="164"/>
        <v>0</v>
      </c>
      <c r="I368" s="92">
        <f t="shared" si="164"/>
        <v>11232872</v>
      </c>
      <c r="J368" s="92">
        <f t="shared" si="164"/>
        <v>11232872</v>
      </c>
      <c r="K368" s="92">
        <f>K369+K370+K371</f>
        <v>0</v>
      </c>
      <c r="L368" s="93">
        <f t="shared" si="164"/>
        <v>5089083</v>
      </c>
    </row>
    <row r="369" spans="1:12" ht="18" customHeight="1">
      <c r="A369" s="43" t="s">
        <v>240</v>
      </c>
      <c r="B369" s="44" t="s">
        <v>241</v>
      </c>
      <c r="C369" s="44"/>
      <c r="D369" s="113">
        <f>F369</f>
        <v>5340000</v>
      </c>
      <c r="E369" s="95">
        <v>15340000</v>
      </c>
      <c r="F369" s="95">
        <v>5340000</v>
      </c>
      <c r="G369" s="95">
        <v>3203172</v>
      </c>
      <c r="H369" s="95"/>
      <c r="I369" s="95">
        <f>G369</f>
        <v>3203172</v>
      </c>
      <c r="J369" s="95">
        <f>G369</f>
        <v>3203172</v>
      </c>
      <c r="K369" s="96">
        <f>G369-J369</f>
        <v>0</v>
      </c>
      <c r="L369" s="97">
        <v>0</v>
      </c>
    </row>
    <row r="370" spans="1:12" ht="20.100000000000001" customHeight="1">
      <c r="A370" s="43" t="s">
        <v>242</v>
      </c>
      <c r="B370" s="44" t="s">
        <v>243</v>
      </c>
      <c r="C370" s="44"/>
      <c r="D370" s="113">
        <f>F370-220000</f>
        <v>5000</v>
      </c>
      <c r="E370" s="95">
        <v>3000000</v>
      </c>
      <c r="F370" s="95">
        <v>225000</v>
      </c>
      <c r="G370" s="95">
        <v>219644</v>
      </c>
      <c r="H370" s="95"/>
      <c r="I370" s="95">
        <f>G370</f>
        <v>219644</v>
      </c>
      <c r="J370" s="95">
        <f>G370</f>
        <v>219644</v>
      </c>
      <c r="K370" s="96">
        <f>G370-J370</f>
        <v>0</v>
      </c>
      <c r="L370" s="97">
        <v>219644</v>
      </c>
    </row>
    <row r="371" spans="1:12" ht="20.100000000000001" customHeight="1">
      <c r="A371" s="43" t="s">
        <v>244</v>
      </c>
      <c r="B371" s="44" t="s">
        <v>245</v>
      </c>
      <c r="C371" s="44"/>
      <c r="D371" s="113">
        <f>F371</f>
        <v>9338920</v>
      </c>
      <c r="E371" s="95">
        <v>9410000</v>
      </c>
      <c r="F371" s="95">
        <v>9338920</v>
      </c>
      <c r="G371" s="95">
        <v>7810056</v>
      </c>
      <c r="H371" s="95"/>
      <c r="I371" s="95">
        <f>G371</f>
        <v>7810056</v>
      </c>
      <c r="J371" s="95">
        <f>G371</f>
        <v>7810056</v>
      </c>
      <c r="K371" s="96">
        <f>G371-J371</f>
        <v>0</v>
      </c>
      <c r="L371" s="97">
        <v>4869439</v>
      </c>
    </row>
    <row r="372" spans="1:12" ht="15" customHeight="1">
      <c r="A372" s="151" t="s">
        <v>246</v>
      </c>
      <c r="B372" s="40" t="s">
        <v>247</v>
      </c>
      <c r="C372" s="40"/>
      <c r="D372" s="92">
        <f>D373</f>
        <v>0</v>
      </c>
      <c r="E372" s="92">
        <f t="shared" ref="E372:L372" si="165">E373</f>
        <v>0</v>
      </c>
      <c r="F372" s="92">
        <f t="shared" si="165"/>
        <v>0</v>
      </c>
      <c r="G372" s="92">
        <f t="shared" si="165"/>
        <v>0</v>
      </c>
      <c r="H372" s="92">
        <f t="shared" si="165"/>
        <v>0</v>
      </c>
      <c r="I372" s="92">
        <f t="shared" si="165"/>
        <v>0</v>
      </c>
      <c r="J372" s="92">
        <f t="shared" si="165"/>
        <v>0</v>
      </c>
      <c r="K372" s="92">
        <f t="shared" si="165"/>
        <v>0</v>
      </c>
      <c r="L372" s="93">
        <f t="shared" si="165"/>
        <v>0</v>
      </c>
    </row>
    <row r="373" spans="1:12" ht="13.5" customHeight="1">
      <c r="A373" s="43" t="s">
        <v>248</v>
      </c>
      <c r="B373" s="44" t="s">
        <v>249</v>
      </c>
      <c r="C373" s="44"/>
      <c r="D373" s="113"/>
      <c r="E373" s="103"/>
      <c r="F373" s="103"/>
      <c r="G373" s="103"/>
      <c r="H373" s="113"/>
      <c r="I373" s="152"/>
      <c r="J373" s="103"/>
      <c r="K373" s="103">
        <f>G373-J373</f>
        <v>0</v>
      </c>
      <c r="L373" s="110"/>
    </row>
    <row r="374" spans="1:12" ht="14.25" customHeight="1">
      <c r="A374" s="43" t="s">
        <v>250</v>
      </c>
      <c r="B374" s="44" t="s">
        <v>251</v>
      </c>
      <c r="C374" s="44"/>
      <c r="D374" s="113">
        <f>F374</f>
        <v>5959862</v>
      </c>
      <c r="E374" s="95">
        <v>7890962</v>
      </c>
      <c r="F374" s="95">
        <v>5959862</v>
      </c>
      <c r="G374" s="95">
        <v>4040737</v>
      </c>
      <c r="H374" s="95"/>
      <c r="I374" s="95">
        <f>G374</f>
        <v>4040737</v>
      </c>
      <c r="J374" s="95">
        <f>G374</f>
        <v>4040737</v>
      </c>
      <c r="K374" s="96">
        <f>G374-J374</f>
        <v>0</v>
      </c>
      <c r="L374" s="97">
        <v>1010313</v>
      </c>
    </row>
    <row r="375" spans="1:12" ht="20.25" hidden="1" customHeight="1">
      <c r="A375" s="47" t="s">
        <v>319</v>
      </c>
      <c r="B375" s="36" t="s">
        <v>253</v>
      </c>
      <c r="C375" s="36"/>
      <c r="D375" s="90">
        <f>D376+D377+D378+D379+D380</f>
        <v>0</v>
      </c>
      <c r="E375" s="90">
        <f t="shared" ref="E375:K375" si="166">E376+E377+E378+E379+E380</f>
        <v>0</v>
      </c>
      <c r="F375" s="90">
        <f t="shared" si="166"/>
        <v>0</v>
      </c>
      <c r="G375" s="90">
        <f t="shared" si="166"/>
        <v>0</v>
      </c>
      <c r="H375" s="90">
        <f t="shared" si="166"/>
        <v>0</v>
      </c>
      <c r="I375" s="90">
        <f t="shared" si="166"/>
        <v>0</v>
      </c>
      <c r="J375" s="90">
        <f t="shared" si="166"/>
        <v>0</v>
      </c>
      <c r="K375" s="90">
        <f t="shared" si="166"/>
        <v>0</v>
      </c>
      <c r="L375" s="91">
        <f>L376+L377+L378+L379+L380</f>
        <v>0</v>
      </c>
    </row>
    <row r="376" spans="1:12" ht="15" hidden="1" customHeight="1">
      <c r="A376" s="43" t="s">
        <v>254</v>
      </c>
      <c r="B376" s="44" t="s">
        <v>255</v>
      </c>
      <c r="C376" s="44"/>
      <c r="D376" s="113"/>
      <c r="E376" s="103"/>
      <c r="F376" s="129"/>
      <c r="G376" s="103"/>
      <c r="H376" s="113"/>
      <c r="I376" s="152"/>
      <c r="J376" s="103"/>
      <c r="K376" s="103">
        <f>G376-J376</f>
        <v>0</v>
      </c>
      <c r="L376" s="110"/>
    </row>
    <row r="377" spans="1:12" ht="13.5" hidden="1" customHeight="1">
      <c r="A377" s="43" t="s">
        <v>256</v>
      </c>
      <c r="B377" s="44" t="s">
        <v>257</v>
      </c>
      <c r="C377" s="44"/>
      <c r="D377" s="113"/>
      <c r="E377" s="103"/>
      <c r="F377" s="129"/>
      <c r="G377" s="103"/>
      <c r="H377" s="113"/>
      <c r="I377" s="152"/>
      <c r="J377" s="103"/>
      <c r="K377" s="103">
        <f>G377-J377</f>
        <v>0</v>
      </c>
      <c r="L377" s="110"/>
    </row>
    <row r="378" spans="1:12" ht="13.5" hidden="1" customHeight="1">
      <c r="A378" s="43" t="s">
        <v>258</v>
      </c>
      <c r="B378" s="44" t="s">
        <v>259</v>
      </c>
      <c r="C378" s="44"/>
      <c r="D378" s="113"/>
      <c r="E378" s="103"/>
      <c r="F378" s="129"/>
      <c r="G378" s="103"/>
      <c r="H378" s="113"/>
      <c r="I378" s="152"/>
      <c r="J378" s="103"/>
      <c r="K378" s="103">
        <f>G378-J378</f>
        <v>0</v>
      </c>
      <c r="L378" s="110"/>
    </row>
    <row r="379" spans="1:12" ht="15.75" hidden="1" customHeight="1">
      <c r="A379" s="43" t="s">
        <v>297</v>
      </c>
      <c r="B379" s="44" t="s">
        <v>261</v>
      </c>
      <c r="C379" s="44"/>
      <c r="D379" s="113"/>
      <c r="E379" s="103"/>
      <c r="F379" s="103"/>
      <c r="G379" s="103"/>
      <c r="H379" s="113"/>
      <c r="I379" s="152"/>
      <c r="J379" s="103"/>
      <c r="K379" s="103">
        <f>G379-J379</f>
        <v>0</v>
      </c>
      <c r="L379" s="110"/>
    </row>
    <row r="380" spans="1:12" ht="15.75" hidden="1" customHeight="1">
      <c r="A380" s="43" t="s">
        <v>262</v>
      </c>
      <c r="B380" s="44" t="s">
        <v>263</v>
      </c>
      <c r="C380" s="44"/>
      <c r="D380" s="113"/>
      <c r="E380" s="103"/>
      <c r="F380" s="129"/>
      <c r="G380" s="103"/>
      <c r="H380" s="113"/>
      <c r="I380" s="152"/>
      <c r="J380" s="103"/>
      <c r="K380" s="103">
        <f>G380-J380</f>
        <v>0</v>
      </c>
      <c r="L380" s="110"/>
    </row>
    <row r="381" spans="1:12" ht="26.25" hidden="1" customHeight="1">
      <c r="A381" s="31" t="s">
        <v>298</v>
      </c>
      <c r="B381" s="32" t="s">
        <v>265</v>
      </c>
      <c r="C381" s="32"/>
      <c r="D381" s="153"/>
      <c r="E381" s="154"/>
      <c r="F381" s="154"/>
      <c r="G381" s="154"/>
      <c r="H381" s="153"/>
      <c r="I381" s="153"/>
      <c r="J381" s="154"/>
      <c r="K381" s="155">
        <f>I381-J381</f>
        <v>0</v>
      </c>
      <c r="L381" s="156"/>
    </row>
    <row r="382" spans="1:12" ht="14.25" hidden="1" customHeight="1">
      <c r="A382" s="133" t="s">
        <v>299</v>
      </c>
      <c r="B382" s="74" t="s">
        <v>267</v>
      </c>
      <c r="C382" s="74"/>
      <c r="D382" s="115"/>
      <c r="E382" s="115"/>
      <c r="F382" s="115"/>
      <c r="G382" s="115"/>
      <c r="H382" s="113"/>
      <c r="I382" s="113"/>
      <c r="J382" s="103"/>
      <c r="K382" s="157">
        <f>I382-J382</f>
        <v>0</v>
      </c>
      <c r="L382" s="110"/>
    </row>
    <row r="383" spans="1:12" ht="15" hidden="1" customHeight="1">
      <c r="A383" s="134" t="s">
        <v>320</v>
      </c>
      <c r="B383" s="135" t="s">
        <v>269</v>
      </c>
      <c r="C383" s="135"/>
      <c r="D383" s="158"/>
      <c r="E383" s="158"/>
      <c r="F383" s="158"/>
      <c r="G383" s="158"/>
      <c r="H383" s="159"/>
      <c r="I383" s="159"/>
      <c r="J383" s="160"/>
      <c r="K383" s="161">
        <f>I383-J383</f>
        <v>0</v>
      </c>
      <c r="L383" s="162"/>
    </row>
    <row r="384" spans="1:12" ht="27" customHeight="1"/>
    <row r="385" spans="1:12" ht="20.25" customHeight="1">
      <c r="A385" s="164" t="s">
        <v>321</v>
      </c>
      <c r="B385" s="9"/>
      <c r="C385" s="9"/>
      <c r="D385" s="9"/>
      <c r="E385" s="9"/>
      <c r="F385" s="165" t="s">
        <v>322</v>
      </c>
      <c r="G385" s="165"/>
      <c r="H385" s="165"/>
      <c r="I385" s="165"/>
      <c r="J385" s="165"/>
      <c r="K385" s="175" t="s">
        <v>323</v>
      </c>
      <c r="L385" s="175"/>
    </row>
    <row r="386" spans="1:12" ht="14.25" customHeight="1">
      <c r="A386" s="166" t="s">
        <v>324</v>
      </c>
      <c r="B386" s="167"/>
      <c r="C386" s="167"/>
      <c r="D386" s="9"/>
      <c r="E386" s="9"/>
      <c r="F386" s="165" t="s">
        <v>325</v>
      </c>
      <c r="G386" s="168"/>
      <c r="H386" s="168"/>
      <c r="I386" s="168"/>
      <c r="J386" s="168"/>
      <c r="K386" s="176" t="s">
        <v>326</v>
      </c>
      <c r="L386" s="176"/>
    </row>
    <row r="387" spans="1:12" ht="14.25" customHeight="1"/>
    <row r="388" spans="1:12" ht="40.5" customHeight="1">
      <c r="A388" s="1" t="s">
        <v>328</v>
      </c>
      <c r="I388" s="1" t="s">
        <v>329</v>
      </c>
    </row>
    <row r="389" spans="1:12" ht="54" customHeight="1">
      <c r="A389" s="1" t="s">
        <v>330</v>
      </c>
      <c r="I389" s="1" t="s">
        <v>331</v>
      </c>
    </row>
    <row r="390" spans="1:12" ht="54" customHeight="1"/>
    <row r="391" spans="1:12" ht="81" customHeight="1"/>
    <row r="392" spans="1:12" ht="54" customHeight="1"/>
    <row r="393" spans="1:12" ht="40.5" customHeight="1"/>
    <row r="394" spans="1:12" ht="54" customHeight="1"/>
    <row r="395" spans="1:12" ht="14.25" customHeight="1"/>
    <row r="396" spans="1:12" ht="14.25" customHeight="1"/>
    <row r="398" spans="1:12" ht="14.25" customHeight="1"/>
    <row r="399" spans="1:12" ht="54" customHeight="1"/>
    <row r="400" spans="1:12" ht="54" customHeight="1"/>
    <row r="401" ht="40.5" customHeight="1"/>
    <row r="402" ht="15" customHeight="1"/>
    <row r="403" ht="40.5" customHeight="1"/>
    <row r="404" ht="54" customHeight="1"/>
    <row r="405" ht="40.5" customHeight="1"/>
    <row r="406" ht="27" customHeight="1"/>
    <row r="407" ht="40.5" customHeight="1"/>
    <row r="408" ht="14.25" customHeight="1"/>
    <row r="409" ht="14.25" customHeight="1"/>
    <row r="410" ht="27" customHeight="1"/>
    <row r="411" ht="14.25" customHeight="1"/>
    <row r="412" ht="54" customHeight="1"/>
    <row r="413" ht="108" customHeight="1"/>
    <row r="414" ht="13.5" customHeight="1"/>
    <row r="415" ht="108" customHeight="1"/>
    <row r="416" ht="94.5" customHeight="1"/>
    <row r="417" ht="14.25" customHeight="1"/>
    <row r="418" ht="12.75" customHeight="1"/>
    <row r="419" ht="54.75" customHeight="1"/>
    <row r="420" ht="12.75" customHeight="1"/>
    <row r="421" ht="81" customHeight="1"/>
    <row r="422" ht="94.5" customHeight="1"/>
    <row r="423" ht="54" customHeight="1"/>
    <row r="424" ht="54" customHeight="1"/>
    <row r="425" ht="108" customHeight="1"/>
    <row r="426" ht="13.5" customHeight="1"/>
    <row r="427" ht="81" customHeight="1"/>
    <row r="428" ht="41.25" customHeight="1"/>
    <row r="429" ht="12.75" customHeight="1"/>
    <row r="430" ht="95.25" customHeight="1"/>
    <row r="431" ht="12.75" customHeight="1"/>
    <row r="432" ht="67.5" customHeight="1"/>
    <row r="433" ht="67.5" customHeight="1"/>
    <row r="434" ht="67.5" customHeight="1"/>
    <row r="435" ht="13.5" customHeight="1"/>
    <row r="436" ht="41.25" customHeight="1"/>
    <row r="437" ht="12.75" customHeight="1"/>
    <row r="438" ht="15" customHeight="1"/>
    <row r="439" ht="54" customHeight="1"/>
    <row r="440" ht="40.5" customHeight="1"/>
    <row r="441" ht="40.5" customHeight="1"/>
    <row r="442" ht="41.25" customHeight="1"/>
    <row r="443" ht="12.75" customHeight="1"/>
    <row r="444" ht="40.5" customHeight="1"/>
    <row r="445" ht="27" customHeight="1"/>
    <row r="446" ht="54" customHeight="1"/>
    <row r="447" ht="54" customHeight="1"/>
    <row r="448" ht="54" customHeight="1"/>
    <row r="449" ht="54" customHeight="1"/>
    <row r="450" ht="40.5" customHeight="1"/>
    <row r="451" ht="40.5" customHeight="1"/>
    <row r="452" ht="54" customHeight="1"/>
    <row r="453" ht="40.5" customHeight="1"/>
    <row r="454" ht="27" customHeight="1"/>
    <row r="455" ht="27" customHeight="1"/>
    <row r="456" ht="27" customHeight="1"/>
    <row r="457" ht="27" customHeight="1"/>
    <row r="472" ht="12.75" customHeight="1"/>
    <row r="473" ht="50.25" customHeight="1"/>
    <row r="476" ht="12.75" customHeight="1"/>
    <row r="477" ht="97.5" customHeight="1"/>
    <row r="491" ht="51" customHeight="1"/>
    <row r="492" ht="12.75" customHeight="1"/>
    <row r="494" ht="12.75" customHeight="1"/>
    <row r="495" ht="38.25" customHeight="1"/>
    <row r="498" ht="12.75" customHeight="1"/>
    <row r="500" ht="12.75" customHeight="1"/>
    <row r="503" ht="12.75" customHeight="1"/>
    <row r="504" ht="12.75" customHeight="1"/>
    <row r="506" ht="12.75" customHeight="1"/>
    <row r="507" ht="12.75" customHeight="1"/>
    <row r="518" ht="12.75" customHeight="1"/>
    <row r="523" ht="15.75" customHeight="1"/>
    <row r="527" ht="15" customHeight="1"/>
    <row r="528" ht="12.75" customHeight="1"/>
    <row r="533" ht="12.75" customHeight="1"/>
    <row r="534" ht="81.75" customHeight="1"/>
    <row r="535" ht="12.75" customHeight="1"/>
    <row r="538" ht="12.75" customHeight="1"/>
    <row r="539" ht="12.75" customHeight="1"/>
    <row r="541" ht="12.75" customHeight="1"/>
    <row r="542" ht="12.75" customHeight="1"/>
    <row r="555" ht="15.75" customHeight="1"/>
    <row r="558" ht="15" customHeight="1"/>
    <row r="559" ht="75" customHeight="1"/>
    <row r="560" ht="31.5" customHeight="1"/>
    <row r="561" ht="78.75" customHeight="1"/>
    <row r="562" ht="30" customHeight="1"/>
    <row r="563" ht="60" customHeight="1"/>
    <row r="564" ht="75" customHeight="1"/>
    <row r="565" ht="78.75" customHeight="1"/>
    <row r="566" ht="30" customHeight="1"/>
    <row r="567" ht="60" customHeight="1"/>
    <row r="568" ht="50.25" customHeight="1"/>
    <row r="569" ht="15" customHeight="1"/>
    <row r="570" ht="60" customHeight="1"/>
    <row r="571" ht="45" customHeight="1"/>
    <row r="572" ht="45" customHeight="1"/>
    <row r="573" ht="63" customHeight="1"/>
    <row r="574" ht="60" customHeight="1"/>
    <row r="575" ht="31.5" customHeight="1"/>
    <row r="576" ht="12.75" customHeight="1"/>
    <row r="577" ht="18.75" customHeight="1"/>
    <row r="585" ht="12.75" customHeight="1"/>
    <row r="587" ht="12.75" customHeight="1"/>
    <row r="588" ht="12.75" customHeight="1"/>
    <row r="604" ht="12.75" customHeight="1"/>
    <row r="605" ht="47.25" customHeight="1"/>
    <row r="609" ht="78.75" customHeight="1"/>
    <row r="619" ht="51" customHeight="1"/>
    <row r="620" ht="12.75" customHeight="1"/>
    <row r="622" ht="12.75" customHeight="1"/>
    <row r="623" ht="38.25" customHeight="1"/>
    <row r="632" ht="31.5" customHeight="1"/>
    <row r="633" ht="45" customHeight="1"/>
    <row r="634" ht="75" customHeight="1"/>
    <row r="635" ht="45" customHeight="1"/>
    <row r="636" ht="45" customHeight="1"/>
    <row r="637" ht="30" customHeight="1"/>
    <row r="638" ht="60" customHeight="1"/>
    <row r="639" ht="60" customHeight="1"/>
    <row r="640" ht="31.5" customHeight="1"/>
    <row r="641" ht="30" customHeight="1"/>
    <row r="642" ht="15" customHeight="1"/>
    <row r="643" ht="18.75" customHeight="1"/>
    <row r="644" ht="15.75" customHeight="1"/>
    <row r="645" ht="63" customHeight="1"/>
    <row r="646" ht="32.25" customHeight="1"/>
    <row r="648" ht="31.5" customHeight="1"/>
    <row r="649" ht="63" customHeight="1"/>
    <row r="650" ht="30" customHeight="1"/>
    <row r="651" ht="47.25" customHeight="1"/>
    <row r="652" ht="47.25" customHeight="1"/>
    <row r="654" ht="15.75" customHeight="1"/>
    <row r="655" ht="63" customHeight="1"/>
    <row r="656" ht="15.75" customHeight="1"/>
    <row r="657" ht="15.75" customHeight="1"/>
    <row r="658" ht="45" customHeight="1"/>
    <row r="659" ht="63" customHeight="1"/>
    <row r="660" ht="45" customHeight="1"/>
    <row r="661" ht="31.5" customHeight="1"/>
    <row r="662" ht="31.5" customHeight="1"/>
    <row r="664" ht="30" customHeight="1"/>
    <row r="669" ht="30" customHeight="1"/>
    <row r="670" ht="45" customHeight="1"/>
    <row r="671" ht="30" customHeight="1"/>
    <row r="672" ht="31.5" customHeight="1"/>
    <row r="673" ht="30" customHeight="1"/>
    <row r="674" ht="94.5" customHeight="1"/>
    <row r="675" ht="30" customHeight="1"/>
    <row r="676" ht="45" customHeight="1"/>
    <row r="677" ht="30" customHeight="1"/>
    <row r="683" ht="30" customHeight="1"/>
    <row r="684" ht="60" customHeight="1"/>
    <row r="685" ht="78.75" customHeight="1"/>
    <row r="686" ht="30" customHeight="1"/>
    <row r="687" ht="30" customHeight="1"/>
    <row r="688" ht="30" customHeight="1"/>
    <row r="689" ht="60" customHeight="1"/>
    <row r="690" ht="31.5" customHeight="1"/>
    <row r="691" ht="63" customHeight="1"/>
    <row r="694" ht="30" customHeight="1"/>
    <row r="695" ht="30" customHeight="1"/>
    <row r="696" ht="30" customHeight="1"/>
    <row r="697" ht="45" customHeight="1"/>
    <row r="698" ht="47.25" customHeight="1"/>
    <row r="700" ht="30" customHeight="1"/>
    <row r="701" ht="45" customHeight="1"/>
    <row r="702" ht="47.25" customHeight="1"/>
    <row r="703" ht="45" customHeight="1"/>
    <row r="704" ht="47.25" customHeight="1"/>
    <row r="705" ht="45" customHeight="1"/>
    <row r="706" ht="30" customHeight="1"/>
    <row r="707" ht="30" customHeight="1"/>
    <row r="708" ht="31.5" customHeight="1"/>
    <row r="710" ht="15.75" customHeight="1"/>
    <row r="711" ht="14.25" customHeight="1"/>
    <row r="712" ht="38.25" customHeight="1"/>
    <row r="713" ht="12.75" customHeight="1"/>
    <row r="714" ht="25.5" customHeight="1"/>
    <row r="715" ht="12.75" customHeight="1"/>
    <row r="716" ht="12.75" customHeight="1"/>
    <row r="717" ht="12.75" customHeight="1"/>
    <row r="718" ht="12.75" customHeight="1"/>
  </sheetData>
  <mergeCells count="15">
    <mergeCell ref="A1:L1"/>
    <mergeCell ref="A3:L3"/>
    <mergeCell ref="A4:L4"/>
    <mergeCell ref="A7:A8"/>
    <mergeCell ref="B7:B8"/>
    <mergeCell ref="C7:C8"/>
    <mergeCell ref="D7:D8"/>
    <mergeCell ref="E7:F7"/>
    <mergeCell ref="G7:G8"/>
    <mergeCell ref="I7:I8"/>
    <mergeCell ref="J7:J8"/>
    <mergeCell ref="K7:K8"/>
    <mergeCell ref="L7:L8"/>
    <mergeCell ref="K385:L385"/>
    <mergeCell ref="K386:L386"/>
  </mergeCells>
  <pageMargins left="0.9055118110236221" right="0.19685039370078741" top="0.15748031496062992" bottom="0" header="0.19685039370078741" footer="0.23622047244094491"/>
  <pageSetup paperSize="9" scale="80" fitToHeight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decembrie 2018</vt:lpstr>
      <vt:lpstr>'decembrie 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2019-04-17T08:56:09Z</cp:lastPrinted>
  <dcterms:created xsi:type="dcterms:W3CDTF">2019-04-17T08:53:17Z</dcterms:created>
  <dcterms:modified xsi:type="dcterms:W3CDTF">2019-05-02T09:43:55Z</dcterms:modified>
</cp:coreProperties>
</file>