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4.2020\hcl 76\Anexe 1-29\"/>
    </mc:Choice>
  </mc:AlternateContent>
  <xr:revisionPtr revIDLastSave="0" documentId="13_ncr:1_{80C416C3-9A92-47BF-8062-B5CBFB80A7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exa13MFP" sheetId="1" r:id="rId1"/>
  </sheets>
  <externalReferences>
    <externalReference r:id="rId2"/>
  </externalReferences>
  <definedNames>
    <definedName name="_xlnm.Database">#REF!</definedName>
    <definedName name="_xlnm.Print_Area" localSheetId="0">Anexa13MFP!$A$1:$K$387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9" i="1" l="1"/>
  <c r="J378" i="1"/>
  <c r="J377" i="1"/>
  <c r="J376" i="1"/>
  <c r="J375" i="1"/>
  <c r="K374" i="1"/>
  <c r="I374" i="1"/>
  <c r="H374" i="1"/>
  <c r="G374" i="1"/>
  <c r="F374" i="1"/>
  <c r="E374" i="1"/>
  <c r="D374" i="1"/>
  <c r="H373" i="1"/>
  <c r="I373" i="1" s="1"/>
  <c r="I126" i="1" s="1"/>
  <c r="D373" i="1"/>
  <c r="D126" i="1" s="1"/>
  <c r="C373" i="1"/>
  <c r="C126" i="1" s="1"/>
  <c r="J372" i="1"/>
  <c r="J371" i="1" s="1"/>
  <c r="H372" i="1"/>
  <c r="K371" i="1"/>
  <c r="I371" i="1"/>
  <c r="G371" i="1"/>
  <c r="F371" i="1"/>
  <c r="E371" i="1"/>
  <c r="D371" i="1"/>
  <c r="J370" i="1"/>
  <c r="H370" i="1"/>
  <c r="D370" i="1"/>
  <c r="D123" i="1" s="1"/>
  <c r="C370" i="1"/>
  <c r="C123" i="1" s="1"/>
  <c r="K369" i="1"/>
  <c r="K122" i="1" s="1"/>
  <c r="G369" i="1"/>
  <c r="H369" i="1" s="1"/>
  <c r="F369" i="1"/>
  <c r="D369" i="1" s="1"/>
  <c r="D122" i="1" s="1"/>
  <c r="C369" i="1"/>
  <c r="H368" i="1"/>
  <c r="D368" i="1"/>
  <c r="D121" i="1" s="1"/>
  <c r="C368" i="1"/>
  <c r="C121" i="1" s="1"/>
  <c r="G367" i="1"/>
  <c r="E367" i="1"/>
  <c r="J365" i="1"/>
  <c r="H365" i="1"/>
  <c r="J364" i="1"/>
  <c r="H364" i="1"/>
  <c r="J363" i="1"/>
  <c r="H363" i="1"/>
  <c r="H362" i="1" s="1"/>
  <c r="K362" i="1"/>
  <c r="I362" i="1"/>
  <c r="G362" i="1"/>
  <c r="G361" i="1" s="1"/>
  <c r="F362" i="1"/>
  <c r="F361" i="1" s="1"/>
  <c r="E362" i="1"/>
  <c r="D362" i="1"/>
  <c r="K361" i="1"/>
  <c r="J360" i="1"/>
  <c r="J359" i="1"/>
  <c r="J358" i="1"/>
  <c r="K357" i="1"/>
  <c r="I357" i="1"/>
  <c r="H357" i="1"/>
  <c r="G357" i="1"/>
  <c r="F357" i="1"/>
  <c r="E357" i="1"/>
  <c r="D357" i="1"/>
  <c r="J356" i="1"/>
  <c r="J355" i="1"/>
  <c r="J354" i="1"/>
  <c r="J353" i="1"/>
  <c r="K352" i="1"/>
  <c r="I352" i="1"/>
  <c r="I351" i="1" s="1"/>
  <c r="H352" i="1"/>
  <c r="G352" i="1"/>
  <c r="F352" i="1"/>
  <c r="F351" i="1" s="1"/>
  <c r="E352" i="1"/>
  <c r="D352" i="1"/>
  <c r="E351" i="1"/>
  <c r="J349" i="1"/>
  <c r="H349" i="1"/>
  <c r="J348" i="1"/>
  <c r="H348" i="1"/>
  <c r="H101" i="1" s="1"/>
  <c r="J347" i="1"/>
  <c r="J346" i="1" s="1"/>
  <c r="H347" i="1"/>
  <c r="K346" i="1"/>
  <c r="K344" i="1" s="1"/>
  <c r="I346" i="1"/>
  <c r="I344" i="1" s="1"/>
  <c r="G346" i="1"/>
  <c r="G344" i="1" s="1"/>
  <c r="F346" i="1"/>
  <c r="E346" i="1"/>
  <c r="D346" i="1"/>
  <c r="I345" i="1"/>
  <c r="J345" i="1" s="1"/>
  <c r="H345" i="1"/>
  <c r="H98" i="1" s="1"/>
  <c r="D345" i="1"/>
  <c r="C345" i="1"/>
  <c r="E344" i="1"/>
  <c r="K343" i="1"/>
  <c r="K96" i="1" s="1"/>
  <c r="G343" i="1"/>
  <c r="G96" i="1" s="1"/>
  <c r="F343" i="1"/>
  <c r="E343" i="1"/>
  <c r="E96" i="1" s="1"/>
  <c r="J342" i="1"/>
  <c r="H342" i="1"/>
  <c r="H95" i="1" s="1"/>
  <c r="D342" i="1"/>
  <c r="C342" i="1"/>
  <c r="C95" i="1" s="1"/>
  <c r="H341" i="1"/>
  <c r="I341" i="1" s="1"/>
  <c r="D341" i="1"/>
  <c r="D94" i="1" s="1"/>
  <c r="C341" i="1"/>
  <c r="J340" i="1"/>
  <c r="H340" i="1"/>
  <c r="D340" i="1"/>
  <c r="D93" i="1" s="1"/>
  <c r="C340" i="1"/>
  <c r="H339" i="1"/>
  <c r="H92" i="1" s="1"/>
  <c r="D339" i="1"/>
  <c r="C339" i="1"/>
  <c r="K338" i="1"/>
  <c r="G338" i="1"/>
  <c r="F338" i="1"/>
  <c r="E338" i="1"/>
  <c r="K337" i="1"/>
  <c r="G337" i="1"/>
  <c r="H337" i="1" s="1"/>
  <c r="F337" i="1"/>
  <c r="D337" i="1" s="1"/>
  <c r="C337" i="1"/>
  <c r="C90" i="1" s="1"/>
  <c r="J336" i="1"/>
  <c r="H336" i="1"/>
  <c r="K335" i="1"/>
  <c r="G335" i="1"/>
  <c r="E335" i="1"/>
  <c r="K334" i="1"/>
  <c r="K332" i="1"/>
  <c r="G332" i="1"/>
  <c r="F332" i="1"/>
  <c r="D332" i="1" s="1"/>
  <c r="D85" i="1" s="1"/>
  <c r="E332" i="1"/>
  <c r="C332" i="1" s="1"/>
  <c r="C85" i="1" s="1"/>
  <c r="J331" i="1"/>
  <c r="H331" i="1"/>
  <c r="H84" i="1" s="1"/>
  <c r="C331" i="1"/>
  <c r="C84" i="1" s="1"/>
  <c r="J330" i="1"/>
  <c r="H330" i="1"/>
  <c r="C330" i="1"/>
  <c r="K329" i="1"/>
  <c r="I329" i="1"/>
  <c r="G329" i="1"/>
  <c r="F329" i="1"/>
  <c r="F321" i="1" s="1"/>
  <c r="E329" i="1"/>
  <c r="D329" i="1"/>
  <c r="J328" i="1"/>
  <c r="H328" i="1"/>
  <c r="H81" i="1" s="1"/>
  <c r="C328" i="1"/>
  <c r="C81" i="1" s="1"/>
  <c r="J327" i="1"/>
  <c r="J80" i="1" s="1"/>
  <c r="H327" i="1"/>
  <c r="C327" i="1"/>
  <c r="J326" i="1"/>
  <c r="H326" i="1"/>
  <c r="H79" i="1" s="1"/>
  <c r="C326" i="1"/>
  <c r="C79" i="1" s="1"/>
  <c r="J325" i="1"/>
  <c r="H325" i="1"/>
  <c r="C325" i="1"/>
  <c r="J324" i="1"/>
  <c r="J323" i="1" s="1"/>
  <c r="H324" i="1"/>
  <c r="C324" i="1"/>
  <c r="K323" i="1"/>
  <c r="I323" i="1"/>
  <c r="G323" i="1"/>
  <c r="F323" i="1"/>
  <c r="E323" i="1"/>
  <c r="E321" i="1" s="1"/>
  <c r="D323" i="1"/>
  <c r="J322" i="1"/>
  <c r="H322" i="1"/>
  <c r="D322" i="1"/>
  <c r="C322" i="1"/>
  <c r="C75" i="1" s="1"/>
  <c r="J320" i="1"/>
  <c r="H320" i="1"/>
  <c r="H73" i="1" s="1"/>
  <c r="J319" i="1"/>
  <c r="H319" i="1"/>
  <c r="H72" i="1" s="1"/>
  <c r="C319" i="1"/>
  <c r="C72" i="1" s="1"/>
  <c r="I318" i="1"/>
  <c r="J318" i="1" s="1"/>
  <c r="H318" i="1"/>
  <c r="D318" i="1"/>
  <c r="C318" i="1" s="1"/>
  <c r="C71" i="1" s="1"/>
  <c r="J317" i="1"/>
  <c r="H317" i="1"/>
  <c r="C317" i="1"/>
  <c r="C70" i="1" s="1"/>
  <c r="H316" i="1"/>
  <c r="D316" i="1"/>
  <c r="C316" i="1" s="1"/>
  <c r="C69" i="1" s="1"/>
  <c r="K315" i="1"/>
  <c r="G315" i="1"/>
  <c r="F315" i="1"/>
  <c r="E315" i="1"/>
  <c r="J314" i="1"/>
  <c r="J67" i="1" s="1"/>
  <c r="H314" i="1"/>
  <c r="C314" i="1"/>
  <c r="C67" i="1" s="1"/>
  <c r="J313" i="1"/>
  <c r="H313" i="1"/>
  <c r="C313" i="1"/>
  <c r="J312" i="1"/>
  <c r="J65" i="1" s="1"/>
  <c r="H312" i="1"/>
  <c r="H65" i="1" s="1"/>
  <c r="C312" i="1"/>
  <c r="C65" i="1" s="1"/>
  <c r="J311" i="1"/>
  <c r="H311" i="1"/>
  <c r="C311" i="1"/>
  <c r="I310" i="1"/>
  <c r="J310" i="1" s="1"/>
  <c r="H310" i="1"/>
  <c r="D310" i="1"/>
  <c r="C310" i="1" s="1"/>
  <c r="C63" i="1" s="1"/>
  <c r="J309" i="1"/>
  <c r="H309" i="1"/>
  <c r="C309" i="1"/>
  <c r="I308" i="1"/>
  <c r="J308" i="1" s="1"/>
  <c r="J61" i="1" s="1"/>
  <c r="H308" i="1"/>
  <c r="J307" i="1"/>
  <c r="H307" i="1"/>
  <c r="C307" i="1"/>
  <c r="J306" i="1"/>
  <c r="H306" i="1"/>
  <c r="H59" i="1" s="1"/>
  <c r="C306" i="1"/>
  <c r="C59" i="1" s="1"/>
  <c r="K305" i="1"/>
  <c r="K304" i="1" s="1"/>
  <c r="G305" i="1"/>
  <c r="F305" i="1"/>
  <c r="E305" i="1"/>
  <c r="D305" i="1"/>
  <c r="H303" i="1"/>
  <c r="H56" i="1" s="1"/>
  <c r="H55" i="1" s="1"/>
  <c r="G303" i="1"/>
  <c r="G302" i="1" s="1"/>
  <c r="F303" i="1"/>
  <c r="F302" i="1" s="1"/>
  <c r="E303" i="1"/>
  <c r="E302" i="1" s="1"/>
  <c r="C303" i="1"/>
  <c r="K302" i="1"/>
  <c r="J302" i="1"/>
  <c r="I302" i="1"/>
  <c r="H302" i="1"/>
  <c r="D302" i="1"/>
  <c r="C302" i="1" s="1"/>
  <c r="J301" i="1"/>
  <c r="J54" i="1" s="1"/>
  <c r="H301" i="1"/>
  <c r="C301" i="1"/>
  <c r="J300" i="1"/>
  <c r="H300" i="1"/>
  <c r="C300" i="1"/>
  <c r="C53" i="1" s="1"/>
  <c r="J299" i="1"/>
  <c r="H299" i="1"/>
  <c r="C299" i="1"/>
  <c r="C298" i="1" s="1"/>
  <c r="K298" i="1"/>
  <c r="K297" i="1" s="1"/>
  <c r="I298" i="1"/>
  <c r="G298" i="1"/>
  <c r="F298" i="1"/>
  <c r="E298" i="1"/>
  <c r="D298" i="1"/>
  <c r="D297" i="1" s="1"/>
  <c r="J296" i="1"/>
  <c r="H296" i="1"/>
  <c r="D296" i="1"/>
  <c r="C296" i="1"/>
  <c r="J295" i="1"/>
  <c r="J293" i="1" s="1"/>
  <c r="H295" i="1"/>
  <c r="H48" i="1" s="1"/>
  <c r="C295" i="1"/>
  <c r="C48" i="1" s="1"/>
  <c r="J294" i="1"/>
  <c r="H294" i="1"/>
  <c r="H47" i="1" s="1"/>
  <c r="C294" i="1"/>
  <c r="K293" i="1"/>
  <c r="I293" i="1"/>
  <c r="G293" i="1"/>
  <c r="F293" i="1"/>
  <c r="E293" i="1"/>
  <c r="D293" i="1"/>
  <c r="C293" i="1" s="1"/>
  <c r="J292" i="1"/>
  <c r="J45" i="1" s="1"/>
  <c r="C292" i="1"/>
  <c r="C45" i="1" s="1"/>
  <c r="C44" i="1" s="1"/>
  <c r="K291" i="1"/>
  <c r="I291" i="1"/>
  <c r="H291" i="1"/>
  <c r="G291" i="1"/>
  <c r="F291" i="1"/>
  <c r="E291" i="1"/>
  <c r="D291" i="1"/>
  <c r="C291" i="1" s="1"/>
  <c r="J290" i="1"/>
  <c r="J43" i="1" s="1"/>
  <c r="H290" i="1"/>
  <c r="C290" i="1"/>
  <c r="C43" i="1" s="1"/>
  <c r="J289" i="1"/>
  <c r="H289" i="1"/>
  <c r="C289" i="1"/>
  <c r="I288" i="1"/>
  <c r="H288" i="1"/>
  <c r="D288" i="1"/>
  <c r="C288" i="1"/>
  <c r="C41" i="1" s="1"/>
  <c r="I287" i="1"/>
  <c r="J287" i="1" s="1"/>
  <c r="H287" i="1"/>
  <c r="D287" i="1"/>
  <c r="D40" i="1" s="1"/>
  <c r="C287" i="1"/>
  <c r="K286" i="1"/>
  <c r="K282" i="1" s="1"/>
  <c r="G286" i="1"/>
  <c r="F286" i="1"/>
  <c r="E286" i="1"/>
  <c r="C285" i="1"/>
  <c r="C38" i="1" s="1"/>
  <c r="J284" i="1"/>
  <c r="J283" i="1" s="1"/>
  <c r="H284" i="1"/>
  <c r="D284" i="1"/>
  <c r="D283" i="1" s="1"/>
  <c r="C284" i="1"/>
  <c r="K283" i="1"/>
  <c r="I283" i="1"/>
  <c r="G283" i="1"/>
  <c r="F283" i="1"/>
  <c r="E283" i="1"/>
  <c r="J280" i="1"/>
  <c r="D280" i="1"/>
  <c r="D33" i="1" s="1"/>
  <c r="I279" i="1"/>
  <c r="J279" i="1" s="1"/>
  <c r="D279" i="1"/>
  <c r="J278" i="1"/>
  <c r="I278" i="1"/>
  <c r="H278" i="1"/>
  <c r="H277" i="1" s="1"/>
  <c r="H276" i="1" s="1"/>
  <c r="D278" i="1"/>
  <c r="D31" i="1" s="1"/>
  <c r="C278" i="1"/>
  <c r="C31" i="1" s="1"/>
  <c r="K277" i="1"/>
  <c r="I277" i="1"/>
  <c r="G277" i="1"/>
  <c r="G276" i="1" s="1"/>
  <c r="F277" i="1"/>
  <c r="E277" i="1"/>
  <c r="E276" i="1" s="1"/>
  <c r="D277" i="1"/>
  <c r="D276" i="1" s="1"/>
  <c r="K276" i="1"/>
  <c r="J275" i="1"/>
  <c r="J274" i="1" s="1"/>
  <c r="K274" i="1"/>
  <c r="I274" i="1"/>
  <c r="H274" i="1"/>
  <c r="G274" i="1"/>
  <c r="G273" i="1" s="1"/>
  <c r="F274" i="1"/>
  <c r="E274" i="1"/>
  <c r="D274" i="1"/>
  <c r="K273" i="1"/>
  <c r="J272" i="1"/>
  <c r="C272" i="1"/>
  <c r="C19" i="1" s="1"/>
  <c r="I271" i="1"/>
  <c r="D271" i="1"/>
  <c r="C271" i="1" s="1"/>
  <c r="C18" i="1" s="1"/>
  <c r="J270" i="1"/>
  <c r="C270" i="1"/>
  <c r="J269" i="1"/>
  <c r="J268" i="1"/>
  <c r="K267" i="1"/>
  <c r="H267" i="1"/>
  <c r="G267" i="1"/>
  <c r="F267" i="1"/>
  <c r="E267" i="1"/>
  <c r="D267" i="1"/>
  <c r="C267" i="1" s="1"/>
  <c r="H266" i="1"/>
  <c r="H265" i="1" s="1"/>
  <c r="K265" i="1"/>
  <c r="K264" i="1" s="1"/>
  <c r="J265" i="1"/>
  <c r="J264" i="1" s="1"/>
  <c r="I265" i="1"/>
  <c r="I264" i="1" s="1"/>
  <c r="G265" i="1"/>
  <c r="G264" i="1" s="1"/>
  <c r="F265" i="1"/>
  <c r="F264" i="1" s="1"/>
  <c r="E265" i="1"/>
  <c r="D265" i="1"/>
  <c r="C265" i="1"/>
  <c r="C264" i="1" s="1"/>
  <c r="E264" i="1"/>
  <c r="J258" i="1"/>
  <c r="H258" i="1"/>
  <c r="H132" i="1" s="1"/>
  <c r="J257" i="1"/>
  <c r="H257" i="1"/>
  <c r="H131" i="1" s="1"/>
  <c r="J256" i="1"/>
  <c r="H256" i="1"/>
  <c r="H130" i="1" s="1"/>
  <c r="J255" i="1"/>
  <c r="H255" i="1"/>
  <c r="H129" i="1" s="1"/>
  <c r="J254" i="1"/>
  <c r="H254" i="1"/>
  <c r="K253" i="1"/>
  <c r="I253" i="1"/>
  <c r="G253" i="1"/>
  <c r="F253" i="1"/>
  <c r="E253" i="1"/>
  <c r="D253" i="1"/>
  <c r="J252" i="1"/>
  <c r="H252" i="1"/>
  <c r="H126" i="1" s="1"/>
  <c r="J251" i="1"/>
  <c r="J125" i="1" s="1"/>
  <c r="J124" i="1" s="1"/>
  <c r="H251" i="1"/>
  <c r="H250" i="1" s="1"/>
  <c r="K250" i="1"/>
  <c r="I250" i="1"/>
  <c r="G250" i="1"/>
  <c r="F250" i="1"/>
  <c r="E250" i="1"/>
  <c r="D250" i="1"/>
  <c r="H249" i="1"/>
  <c r="H123" i="1" s="1"/>
  <c r="H248" i="1"/>
  <c r="I248" i="1" s="1"/>
  <c r="J247" i="1"/>
  <c r="K246" i="1"/>
  <c r="G246" i="1"/>
  <c r="F246" i="1"/>
  <c r="E246" i="1"/>
  <c r="D246" i="1"/>
  <c r="D245" i="1" s="1"/>
  <c r="H244" i="1"/>
  <c r="I244" i="1" s="1"/>
  <c r="I118" i="1" s="1"/>
  <c r="J243" i="1"/>
  <c r="H243" i="1"/>
  <c r="I242" i="1"/>
  <c r="J242" i="1" s="1"/>
  <c r="J116" i="1" s="1"/>
  <c r="H242" i="1"/>
  <c r="K241" i="1"/>
  <c r="K240" i="1" s="1"/>
  <c r="H241" i="1"/>
  <c r="G241" i="1"/>
  <c r="G240" i="1" s="1"/>
  <c r="F241" i="1"/>
  <c r="E241" i="1"/>
  <c r="D241" i="1"/>
  <c r="F240" i="1"/>
  <c r="J239" i="1"/>
  <c r="J238" i="1"/>
  <c r="J237" i="1"/>
  <c r="J111" i="1" s="1"/>
  <c r="J110" i="1" s="1"/>
  <c r="K236" i="1"/>
  <c r="I236" i="1"/>
  <c r="H236" i="1"/>
  <c r="G236" i="1"/>
  <c r="F236" i="1"/>
  <c r="E236" i="1"/>
  <c r="D236" i="1"/>
  <c r="J235" i="1"/>
  <c r="J234" i="1"/>
  <c r="J108" i="1" s="1"/>
  <c r="J233" i="1"/>
  <c r="J232" i="1"/>
  <c r="J106" i="1" s="1"/>
  <c r="K231" i="1"/>
  <c r="I231" i="1"/>
  <c r="H231" i="1"/>
  <c r="G231" i="1"/>
  <c r="F231" i="1"/>
  <c r="F230" i="1" s="1"/>
  <c r="E231" i="1"/>
  <c r="D231" i="1"/>
  <c r="I230" i="1"/>
  <c r="E230" i="1"/>
  <c r="J228" i="1"/>
  <c r="J227" i="1"/>
  <c r="H226" i="1"/>
  <c r="H225" i="1" s="1"/>
  <c r="H223" i="1" s="1"/>
  <c r="K225" i="1"/>
  <c r="K223" i="1" s="1"/>
  <c r="G225" i="1"/>
  <c r="F225" i="1"/>
  <c r="E225" i="1"/>
  <c r="D225" i="1"/>
  <c r="J224" i="1"/>
  <c r="G223" i="1"/>
  <c r="F223" i="1"/>
  <c r="E223" i="1"/>
  <c r="H222" i="1"/>
  <c r="J221" i="1"/>
  <c r="H220" i="1"/>
  <c r="H94" i="1" s="1"/>
  <c r="J219" i="1"/>
  <c r="J93" i="1" s="1"/>
  <c r="H218" i="1"/>
  <c r="K217" i="1"/>
  <c r="H217" i="1"/>
  <c r="G217" i="1"/>
  <c r="G213" i="1" s="1"/>
  <c r="F217" i="1"/>
  <c r="E217" i="1"/>
  <c r="D217" i="1"/>
  <c r="J216" i="1"/>
  <c r="J215" i="1"/>
  <c r="K214" i="1"/>
  <c r="K213" i="1" s="1"/>
  <c r="I214" i="1"/>
  <c r="H214" i="1"/>
  <c r="G214" i="1"/>
  <c r="F214" i="1"/>
  <c r="F213" i="1" s="1"/>
  <c r="E214" i="1"/>
  <c r="D214" i="1"/>
  <c r="K211" i="1"/>
  <c r="K85" i="1" s="1"/>
  <c r="G211" i="1"/>
  <c r="F211" i="1"/>
  <c r="F85" i="1" s="1"/>
  <c r="E211" i="1"/>
  <c r="E85" i="1" s="1"/>
  <c r="J210" i="1"/>
  <c r="K209" i="1"/>
  <c r="G209" i="1"/>
  <c r="H209" i="1" s="1"/>
  <c r="H83" i="1" s="1"/>
  <c r="F209" i="1"/>
  <c r="F208" i="1" s="1"/>
  <c r="E209" i="1"/>
  <c r="E208" i="1" s="1"/>
  <c r="K208" i="1"/>
  <c r="I208" i="1"/>
  <c r="D208" i="1"/>
  <c r="K207" i="1"/>
  <c r="K81" i="1" s="1"/>
  <c r="J207" i="1"/>
  <c r="H206" i="1"/>
  <c r="H80" i="1" s="1"/>
  <c r="J205" i="1"/>
  <c r="I204" i="1"/>
  <c r="K203" i="1"/>
  <c r="K202" i="1" s="1"/>
  <c r="G203" i="1"/>
  <c r="H203" i="1" s="1"/>
  <c r="H77" i="1" s="1"/>
  <c r="F203" i="1"/>
  <c r="F77" i="1" s="1"/>
  <c r="F76" i="1" s="1"/>
  <c r="E203" i="1"/>
  <c r="J202" i="1"/>
  <c r="E202" i="1"/>
  <c r="D202" i="1"/>
  <c r="D200" i="1" s="1"/>
  <c r="J201" i="1"/>
  <c r="I199" i="1"/>
  <c r="H199" i="1"/>
  <c r="J198" i="1"/>
  <c r="J197" i="1"/>
  <c r="H197" i="1"/>
  <c r="J196" i="1"/>
  <c r="H195" i="1"/>
  <c r="K194" i="1"/>
  <c r="I194" i="1"/>
  <c r="G194" i="1"/>
  <c r="F194" i="1"/>
  <c r="E194" i="1"/>
  <c r="D194" i="1"/>
  <c r="J193" i="1"/>
  <c r="H193" i="1"/>
  <c r="H67" i="1" s="1"/>
  <c r="J192" i="1"/>
  <c r="J191" i="1"/>
  <c r="J190" i="1"/>
  <c r="J64" i="1" s="1"/>
  <c r="J189" i="1"/>
  <c r="H189" i="1"/>
  <c r="H63" i="1" s="1"/>
  <c r="J188" i="1"/>
  <c r="J62" i="1" s="1"/>
  <c r="J187" i="1"/>
  <c r="H187" i="1"/>
  <c r="J186" i="1"/>
  <c r="J60" i="1" s="1"/>
  <c r="J185" i="1"/>
  <c r="K184" i="1"/>
  <c r="I184" i="1"/>
  <c r="I183" i="1" s="1"/>
  <c r="G184" i="1"/>
  <c r="F184" i="1"/>
  <c r="E184" i="1"/>
  <c r="D184" i="1"/>
  <c r="D183" i="1"/>
  <c r="H182" i="1"/>
  <c r="H181" i="1" s="1"/>
  <c r="K181" i="1"/>
  <c r="J181" i="1"/>
  <c r="I181" i="1"/>
  <c r="G181" i="1"/>
  <c r="F181" i="1"/>
  <c r="E181" i="1"/>
  <c r="D181" i="1"/>
  <c r="J180" i="1"/>
  <c r="J179" i="1"/>
  <c r="J53" i="1" s="1"/>
  <c r="J178" i="1"/>
  <c r="K177" i="1"/>
  <c r="I177" i="1"/>
  <c r="H177" i="1"/>
  <c r="G177" i="1"/>
  <c r="F177" i="1"/>
  <c r="F176" i="1" s="1"/>
  <c r="E177" i="1"/>
  <c r="D177" i="1"/>
  <c r="J175" i="1"/>
  <c r="H175" i="1"/>
  <c r="H49" i="1" s="1"/>
  <c r="J174" i="1"/>
  <c r="I173" i="1"/>
  <c r="J173" i="1" s="1"/>
  <c r="J47" i="1" s="1"/>
  <c r="K172" i="1"/>
  <c r="H172" i="1"/>
  <c r="G172" i="1"/>
  <c r="F172" i="1"/>
  <c r="E172" i="1"/>
  <c r="D172" i="1"/>
  <c r="D161" i="1" s="1"/>
  <c r="J171" i="1"/>
  <c r="K170" i="1"/>
  <c r="J170" i="1"/>
  <c r="I170" i="1"/>
  <c r="H170" i="1"/>
  <c r="G170" i="1"/>
  <c r="F170" i="1"/>
  <c r="E170" i="1"/>
  <c r="D170" i="1"/>
  <c r="J168" i="1"/>
  <c r="J42" i="1" s="1"/>
  <c r="J167" i="1"/>
  <c r="H167" i="1"/>
  <c r="H41" i="1" s="1"/>
  <c r="J166" i="1"/>
  <c r="H166" i="1"/>
  <c r="H165" i="1" s="1"/>
  <c r="K165" i="1"/>
  <c r="I165" i="1"/>
  <c r="G165" i="1"/>
  <c r="F165" i="1"/>
  <c r="E165" i="1"/>
  <c r="D165" i="1"/>
  <c r="J164" i="1"/>
  <c r="H164" i="1"/>
  <c r="H38" i="1" s="1"/>
  <c r="J163" i="1"/>
  <c r="J37" i="1" s="1"/>
  <c r="H163" i="1"/>
  <c r="K162" i="1"/>
  <c r="I162" i="1"/>
  <c r="G162" i="1"/>
  <c r="F162" i="1"/>
  <c r="E162" i="1"/>
  <c r="D162" i="1"/>
  <c r="K161" i="1"/>
  <c r="J159" i="1"/>
  <c r="J33" i="1" s="1"/>
  <c r="J158" i="1"/>
  <c r="H158" i="1"/>
  <c r="H32" i="1" s="1"/>
  <c r="J157" i="1"/>
  <c r="H157" i="1"/>
  <c r="H31" i="1" s="1"/>
  <c r="K156" i="1"/>
  <c r="J156" i="1"/>
  <c r="I156" i="1"/>
  <c r="G156" i="1"/>
  <c r="G155" i="1" s="1"/>
  <c r="F156" i="1"/>
  <c r="E156" i="1"/>
  <c r="D156" i="1"/>
  <c r="D155" i="1" s="1"/>
  <c r="K155" i="1"/>
  <c r="J154" i="1"/>
  <c r="K153" i="1"/>
  <c r="J153" i="1"/>
  <c r="I153" i="1"/>
  <c r="H153" i="1"/>
  <c r="G153" i="1"/>
  <c r="F153" i="1"/>
  <c r="E153" i="1"/>
  <c r="D153" i="1"/>
  <c r="J151" i="1"/>
  <c r="J150" i="1"/>
  <c r="J149" i="1"/>
  <c r="K148" i="1"/>
  <c r="I148" i="1"/>
  <c r="H148" i="1"/>
  <c r="G148" i="1"/>
  <c r="F148" i="1"/>
  <c r="E148" i="1"/>
  <c r="D148" i="1"/>
  <c r="J147" i="1"/>
  <c r="J20" i="1" s="1"/>
  <c r="H147" i="1"/>
  <c r="J146" i="1"/>
  <c r="J19" i="1" s="1"/>
  <c r="H145" i="1"/>
  <c r="J144" i="1"/>
  <c r="J143" i="1"/>
  <c r="I142" i="1"/>
  <c r="I141" i="1" s="1"/>
  <c r="K141" i="1"/>
  <c r="H141" i="1"/>
  <c r="G141" i="1"/>
  <c r="F141" i="1"/>
  <c r="E141" i="1"/>
  <c r="D141" i="1"/>
  <c r="H140" i="1"/>
  <c r="H139" i="1" s="1"/>
  <c r="K139" i="1"/>
  <c r="K138" i="1" s="1"/>
  <c r="J139" i="1"/>
  <c r="J138" i="1" s="1"/>
  <c r="I139" i="1"/>
  <c r="G139" i="1"/>
  <c r="F139" i="1"/>
  <c r="F138" i="1" s="1"/>
  <c r="E139" i="1"/>
  <c r="D139" i="1"/>
  <c r="G138" i="1"/>
  <c r="K132" i="1"/>
  <c r="I132" i="1"/>
  <c r="G132" i="1"/>
  <c r="F132" i="1"/>
  <c r="E132" i="1"/>
  <c r="D132" i="1"/>
  <c r="K131" i="1"/>
  <c r="I131" i="1"/>
  <c r="G131" i="1"/>
  <c r="F131" i="1"/>
  <c r="E131" i="1"/>
  <c r="D131" i="1"/>
  <c r="K130" i="1"/>
  <c r="I130" i="1"/>
  <c r="G130" i="1"/>
  <c r="F130" i="1"/>
  <c r="E130" i="1"/>
  <c r="D130" i="1"/>
  <c r="K129" i="1"/>
  <c r="I129" i="1"/>
  <c r="G129" i="1"/>
  <c r="F129" i="1"/>
  <c r="E129" i="1"/>
  <c r="D129" i="1"/>
  <c r="K128" i="1"/>
  <c r="I128" i="1"/>
  <c r="H128" i="1"/>
  <c r="G128" i="1"/>
  <c r="F128" i="1"/>
  <c r="E128" i="1"/>
  <c r="D128" i="1"/>
  <c r="J127" i="1"/>
  <c r="K126" i="1"/>
  <c r="G126" i="1"/>
  <c r="F126" i="1"/>
  <c r="E126" i="1"/>
  <c r="K125" i="1"/>
  <c r="I125" i="1"/>
  <c r="H125" i="1"/>
  <c r="H124" i="1" s="1"/>
  <c r="G125" i="1"/>
  <c r="G124" i="1" s="1"/>
  <c r="F125" i="1"/>
  <c r="F124" i="1" s="1"/>
  <c r="E125" i="1"/>
  <c r="D125" i="1"/>
  <c r="D124" i="1" s="1"/>
  <c r="C125" i="1"/>
  <c r="C124" i="1" s="1"/>
  <c r="K124" i="1"/>
  <c r="K123" i="1"/>
  <c r="G123" i="1"/>
  <c r="G120" i="1" s="1"/>
  <c r="F123" i="1"/>
  <c r="E123" i="1"/>
  <c r="G122" i="1"/>
  <c r="F122" i="1"/>
  <c r="E122" i="1"/>
  <c r="C122" i="1"/>
  <c r="K121" i="1"/>
  <c r="H121" i="1"/>
  <c r="G121" i="1"/>
  <c r="F121" i="1"/>
  <c r="E121" i="1"/>
  <c r="K118" i="1"/>
  <c r="G118" i="1"/>
  <c r="F118" i="1"/>
  <c r="E118" i="1"/>
  <c r="D118" i="1"/>
  <c r="C118" i="1"/>
  <c r="K117" i="1"/>
  <c r="I117" i="1"/>
  <c r="H117" i="1"/>
  <c r="G117" i="1"/>
  <c r="F117" i="1"/>
  <c r="E117" i="1"/>
  <c r="D117" i="1"/>
  <c r="C117" i="1"/>
  <c r="K116" i="1"/>
  <c r="K115" i="1" s="1"/>
  <c r="I116" i="1"/>
  <c r="G116" i="1"/>
  <c r="F116" i="1"/>
  <c r="F115" i="1" s="1"/>
  <c r="F114" i="1" s="1"/>
  <c r="E116" i="1"/>
  <c r="D116" i="1"/>
  <c r="C116" i="1"/>
  <c r="K113" i="1"/>
  <c r="J113" i="1"/>
  <c r="I113" i="1"/>
  <c r="H113" i="1"/>
  <c r="G113" i="1"/>
  <c r="F113" i="1"/>
  <c r="E113" i="1"/>
  <c r="D113" i="1"/>
  <c r="C113" i="1"/>
  <c r="K112" i="1"/>
  <c r="J112" i="1"/>
  <c r="I112" i="1"/>
  <c r="H112" i="1"/>
  <c r="G112" i="1"/>
  <c r="F112" i="1"/>
  <c r="E112" i="1"/>
  <c r="D112" i="1"/>
  <c r="C112" i="1"/>
  <c r="K111" i="1"/>
  <c r="I111" i="1"/>
  <c r="I110" i="1" s="1"/>
  <c r="H111" i="1"/>
  <c r="G111" i="1"/>
  <c r="F111" i="1"/>
  <c r="E111" i="1"/>
  <c r="D111" i="1"/>
  <c r="C111" i="1"/>
  <c r="K109" i="1"/>
  <c r="I109" i="1"/>
  <c r="H109" i="1"/>
  <c r="G109" i="1"/>
  <c r="F109" i="1"/>
  <c r="E109" i="1"/>
  <c r="D109" i="1"/>
  <c r="C109" i="1"/>
  <c r="K108" i="1"/>
  <c r="I108" i="1"/>
  <c r="H108" i="1"/>
  <c r="G108" i="1"/>
  <c r="F108" i="1"/>
  <c r="E108" i="1"/>
  <c r="D108" i="1"/>
  <c r="C108" i="1"/>
  <c r="K107" i="1"/>
  <c r="J107" i="1"/>
  <c r="I107" i="1"/>
  <c r="H107" i="1"/>
  <c r="G107" i="1"/>
  <c r="F107" i="1"/>
  <c r="E107" i="1"/>
  <c r="D107" i="1"/>
  <c r="C107" i="1"/>
  <c r="K106" i="1"/>
  <c r="I106" i="1"/>
  <c r="H106" i="1"/>
  <c r="G106" i="1"/>
  <c r="F106" i="1"/>
  <c r="E106" i="1"/>
  <c r="D106" i="1"/>
  <c r="C106" i="1"/>
  <c r="K102" i="1"/>
  <c r="J102" i="1"/>
  <c r="I102" i="1"/>
  <c r="H102" i="1"/>
  <c r="G102" i="1"/>
  <c r="F102" i="1"/>
  <c r="E102" i="1"/>
  <c r="D102" i="1"/>
  <c r="C102" i="1"/>
  <c r="K101" i="1"/>
  <c r="I101" i="1"/>
  <c r="G101" i="1"/>
  <c r="F101" i="1"/>
  <c r="E101" i="1"/>
  <c r="D101" i="1"/>
  <c r="C101" i="1"/>
  <c r="K100" i="1"/>
  <c r="H100" i="1"/>
  <c r="G100" i="1"/>
  <c r="F100" i="1"/>
  <c r="F99" i="1" s="1"/>
  <c r="E100" i="1"/>
  <c r="D100" i="1"/>
  <c r="C100" i="1"/>
  <c r="K98" i="1"/>
  <c r="I98" i="1"/>
  <c r="G98" i="1"/>
  <c r="F98" i="1"/>
  <c r="E98" i="1"/>
  <c r="D98" i="1"/>
  <c r="C98" i="1"/>
  <c r="F96" i="1"/>
  <c r="K95" i="1"/>
  <c r="J95" i="1"/>
  <c r="I95" i="1"/>
  <c r="G95" i="1"/>
  <c r="F95" i="1"/>
  <c r="E95" i="1"/>
  <c r="D95" i="1"/>
  <c r="K94" i="1"/>
  <c r="G94" i="1"/>
  <c r="F94" i="1"/>
  <c r="E94" i="1"/>
  <c r="C94" i="1"/>
  <c r="K93" i="1"/>
  <c r="I93" i="1"/>
  <c r="H93" i="1"/>
  <c r="G93" i="1"/>
  <c r="F93" i="1"/>
  <c r="E93" i="1"/>
  <c r="C93" i="1"/>
  <c r="K92" i="1"/>
  <c r="G92" i="1"/>
  <c r="F92" i="1"/>
  <c r="F91" i="1" s="1"/>
  <c r="E92" i="1"/>
  <c r="E91" i="1" s="1"/>
  <c r="D92" i="1"/>
  <c r="C92" i="1"/>
  <c r="K90" i="1"/>
  <c r="H90" i="1"/>
  <c r="G90" i="1"/>
  <c r="G88" i="1" s="1"/>
  <c r="F90" i="1"/>
  <c r="E90" i="1"/>
  <c r="K89" i="1"/>
  <c r="J89" i="1"/>
  <c r="I89" i="1"/>
  <c r="H89" i="1"/>
  <c r="G89" i="1"/>
  <c r="F89" i="1"/>
  <c r="E89" i="1"/>
  <c r="D89" i="1"/>
  <c r="C89" i="1"/>
  <c r="K88" i="1"/>
  <c r="J85" i="1"/>
  <c r="K84" i="1"/>
  <c r="I84" i="1"/>
  <c r="I82" i="1" s="1"/>
  <c r="G84" i="1"/>
  <c r="F84" i="1"/>
  <c r="E84" i="1"/>
  <c r="D84" i="1"/>
  <c r="D82" i="1" s="1"/>
  <c r="K83" i="1"/>
  <c r="I83" i="1"/>
  <c r="F83" i="1"/>
  <c r="D83" i="1"/>
  <c r="C83" i="1"/>
  <c r="I81" i="1"/>
  <c r="G81" i="1"/>
  <c r="F81" i="1"/>
  <c r="E81" i="1"/>
  <c r="D81" i="1"/>
  <c r="K80" i="1"/>
  <c r="I80" i="1"/>
  <c r="G80" i="1"/>
  <c r="F80" i="1"/>
  <c r="E80" i="1"/>
  <c r="D80" i="1"/>
  <c r="C80" i="1"/>
  <c r="K79" i="1"/>
  <c r="I79" i="1"/>
  <c r="G79" i="1"/>
  <c r="F79" i="1"/>
  <c r="E79" i="1"/>
  <c r="D79" i="1"/>
  <c r="K78" i="1"/>
  <c r="I78" i="1"/>
  <c r="H78" i="1"/>
  <c r="G78" i="1"/>
  <c r="F78" i="1"/>
  <c r="E78" i="1"/>
  <c r="D78" i="1"/>
  <c r="C78" i="1"/>
  <c r="K77" i="1"/>
  <c r="K76" i="1" s="1"/>
  <c r="E77" i="1"/>
  <c r="E76" i="1" s="1"/>
  <c r="D77" i="1"/>
  <c r="C77" i="1"/>
  <c r="C76" i="1" s="1"/>
  <c r="K75" i="1"/>
  <c r="J75" i="1"/>
  <c r="I75" i="1"/>
  <c r="H75" i="1"/>
  <c r="G75" i="1"/>
  <c r="F75" i="1"/>
  <c r="E75" i="1"/>
  <c r="D75" i="1"/>
  <c r="K73" i="1"/>
  <c r="I73" i="1"/>
  <c r="G73" i="1"/>
  <c r="F73" i="1"/>
  <c r="E73" i="1"/>
  <c r="D73" i="1"/>
  <c r="C73" i="1"/>
  <c r="K72" i="1"/>
  <c r="J72" i="1"/>
  <c r="I72" i="1"/>
  <c r="G72" i="1"/>
  <c r="F72" i="1"/>
  <c r="E72" i="1"/>
  <c r="D72" i="1"/>
  <c r="K71" i="1"/>
  <c r="I71" i="1"/>
  <c r="H71" i="1"/>
  <c r="G71" i="1"/>
  <c r="F71" i="1"/>
  <c r="E71" i="1"/>
  <c r="D71" i="1"/>
  <c r="K70" i="1"/>
  <c r="J70" i="1"/>
  <c r="I70" i="1"/>
  <c r="H70" i="1"/>
  <c r="G70" i="1"/>
  <c r="F70" i="1"/>
  <c r="E70" i="1"/>
  <c r="D70" i="1"/>
  <c r="K69" i="1"/>
  <c r="J69" i="1"/>
  <c r="I69" i="1"/>
  <c r="G69" i="1"/>
  <c r="G68" i="1" s="1"/>
  <c r="F69" i="1"/>
  <c r="E69" i="1"/>
  <c r="D69" i="1"/>
  <c r="K67" i="1"/>
  <c r="I67" i="1"/>
  <c r="G67" i="1"/>
  <c r="F67" i="1"/>
  <c r="E67" i="1"/>
  <c r="D67" i="1"/>
  <c r="K66" i="1"/>
  <c r="J66" i="1"/>
  <c r="I66" i="1"/>
  <c r="H66" i="1"/>
  <c r="G66" i="1"/>
  <c r="F66" i="1"/>
  <c r="E66" i="1"/>
  <c r="D66" i="1"/>
  <c r="C66" i="1"/>
  <c r="K65" i="1"/>
  <c r="I65" i="1"/>
  <c r="G65" i="1"/>
  <c r="F65" i="1"/>
  <c r="E65" i="1"/>
  <c r="D65" i="1"/>
  <c r="K64" i="1"/>
  <c r="I64" i="1"/>
  <c r="H64" i="1"/>
  <c r="G64" i="1"/>
  <c r="F64" i="1"/>
  <c r="E64" i="1"/>
  <c r="D64" i="1"/>
  <c r="C64" i="1"/>
  <c r="K63" i="1"/>
  <c r="G63" i="1"/>
  <c r="F63" i="1"/>
  <c r="E63" i="1"/>
  <c r="K62" i="1"/>
  <c r="I62" i="1"/>
  <c r="H62" i="1"/>
  <c r="G62" i="1"/>
  <c r="F62" i="1"/>
  <c r="E62" i="1"/>
  <c r="D62" i="1"/>
  <c r="C62" i="1"/>
  <c r="K61" i="1"/>
  <c r="I61" i="1"/>
  <c r="H61" i="1"/>
  <c r="G61" i="1"/>
  <c r="F61" i="1"/>
  <c r="E61" i="1"/>
  <c r="D61" i="1"/>
  <c r="C61" i="1"/>
  <c r="K60" i="1"/>
  <c r="I60" i="1"/>
  <c r="H60" i="1"/>
  <c r="G60" i="1"/>
  <c r="F60" i="1"/>
  <c r="E60" i="1"/>
  <c r="D60" i="1"/>
  <c r="C60" i="1"/>
  <c r="K59" i="1"/>
  <c r="J59" i="1"/>
  <c r="I59" i="1"/>
  <c r="G59" i="1"/>
  <c r="F59" i="1"/>
  <c r="E59" i="1"/>
  <c r="D59" i="1"/>
  <c r="K56" i="1"/>
  <c r="K55" i="1" s="1"/>
  <c r="J56" i="1"/>
  <c r="J55" i="1" s="1"/>
  <c r="I56" i="1"/>
  <c r="E56" i="1"/>
  <c r="E55" i="1" s="1"/>
  <c r="I55" i="1"/>
  <c r="D55" i="1"/>
  <c r="C55" i="1"/>
  <c r="K54" i="1"/>
  <c r="I54" i="1"/>
  <c r="H54" i="1"/>
  <c r="G54" i="1"/>
  <c r="F54" i="1"/>
  <c r="E54" i="1"/>
  <c r="D54" i="1"/>
  <c r="C54" i="1"/>
  <c r="K53" i="1"/>
  <c r="I53" i="1"/>
  <c r="H53" i="1"/>
  <c r="G53" i="1"/>
  <c r="G51" i="1" s="1"/>
  <c r="F53" i="1"/>
  <c r="E53" i="1"/>
  <c r="D53" i="1"/>
  <c r="K52" i="1"/>
  <c r="I52" i="1"/>
  <c r="H52" i="1"/>
  <c r="H51" i="1" s="1"/>
  <c r="G52" i="1"/>
  <c r="F52" i="1"/>
  <c r="E52" i="1"/>
  <c r="D52" i="1"/>
  <c r="D51" i="1" s="1"/>
  <c r="C52" i="1"/>
  <c r="C51" i="1" s="1"/>
  <c r="K51" i="1"/>
  <c r="K49" i="1"/>
  <c r="I49" i="1"/>
  <c r="G49" i="1"/>
  <c r="F49" i="1"/>
  <c r="E49" i="1"/>
  <c r="D49" i="1"/>
  <c r="C49" i="1"/>
  <c r="K48" i="1"/>
  <c r="I48" i="1"/>
  <c r="G48" i="1"/>
  <c r="F48" i="1"/>
  <c r="E48" i="1"/>
  <c r="D48" i="1"/>
  <c r="K47" i="1"/>
  <c r="K46" i="1" s="1"/>
  <c r="G47" i="1"/>
  <c r="F47" i="1"/>
  <c r="E47" i="1"/>
  <c r="D47" i="1"/>
  <c r="C47" i="1"/>
  <c r="F46" i="1"/>
  <c r="K45" i="1"/>
  <c r="K44" i="1" s="1"/>
  <c r="I45" i="1"/>
  <c r="H45" i="1"/>
  <c r="H44" i="1" s="1"/>
  <c r="G45" i="1"/>
  <c r="F45" i="1"/>
  <c r="E45" i="1"/>
  <c r="E44" i="1" s="1"/>
  <c r="D45" i="1"/>
  <c r="D44" i="1" s="1"/>
  <c r="I44" i="1"/>
  <c r="G44" i="1"/>
  <c r="K43" i="1"/>
  <c r="I43" i="1"/>
  <c r="H43" i="1"/>
  <c r="G43" i="1"/>
  <c r="F43" i="1"/>
  <c r="E43" i="1"/>
  <c r="D43" i="1"/>
  <c r="K42" i="1"/>
  <c r="I42" i="1"/>
  <c r="H42" i="1"/>
  <c r="G42" i="1"/>
  <c r="F42" i="1"/>
  <c r="E42" i="1"/>
  <c r="D42" i="1"/>
  <c r="C42" i="1"/>
  <c r="K41" i="1"/>
  <c r="I41" i="1"/>
  <c r="G41" i="1"/>
  <c r="F41" i="1"/>
  <c r="E41" i="1"/>
  <c r="D41" i="1"/>
  <c r="K40" i="1"/>
  <c r="H40" i="1"/>
  <c r="G40" i="1"/>
  <c r="F40" i="1"/>
  <c r="E40" i="1"/>
  <c r="C40" i="1"/>
  <c r="K38" i="1"/>
  <c r="I38" i="1"/>
  <c r="G38" i="1"/>
  <c r="F38" i="1"/>
  <c r="E38" i="1"/>
  <c r="D38" i="1"/>
  <c r="K37" i="1"/>
  <c r="I37" i="1"/>
  <c r="H37" i="1"/>
  <c r="G37" i="1"/>
  <c r="F37" i="1"/>
  <c r="E37" i="1"/>
  <c r="C37" i="1"/>
  <c r="I36" i="1"/>
  <c r="K33" i="1"/>
  <c r="I33" i="1"/>
  <c r="H33" i="1"/>
  <c r="G33" i="1"/>
  <c r="F33" i="1"/>
  <c r="E33" i="1"/>
  <c r="C33" i="1"/>
  <c r="K32" i="1"/>
  <c r="G32" i="1"/>
  <c r="F32" i="1"/>
  <c r="E32" i="1"/>
  <c r="D32" i="1"/>
  <c r="K31" i="1"/>
  <c r="J31" i="1"/>
  <c r="J30" i="1" s="1"/>
  <c r="I31" i="1"/>
  <c r="I30" i="1" s="1"/>
  <c r="G31" i="1"/>
  <c r="G30" i="1" s="1"/>
  <c r="F31" i="1"/>
  <c r="F30" i="1" s="1"/>
  <c r="E31" i="1"/>
  <c r="E30" i="1" s="1"/>
  <c r="E29" i="1" s="1"/>
  <c r="K28" i="1"/>
  <c r="K27" i="1" s="1"/>
  <c r="J28" i="1"/>
  <c r="I28" i="1"/>
  <c r="H28" i="1"/>
  <c r="G28" i="1"/>
  <c r="G27" i="1" s="1"/>
  <c r="F28" i="1"/>
  <c r="E28" i="1"/>
  <c r="D28" i="1"/>
  <c r="C28" i="1"/>
  <c r="C27" i="1" s="1"/>
  <c r="J27" i="1"/>
  <c r="F27" i="1"/>
  <c r="D27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0" i="1"/>
  <c r="I20" i="1"/>
  <c r="H20" i="1"/>
  <c r="G20" i="1"/>
  <c r="F20" i="1"/>
  <c r="E20" i="1"/>
  <c r="D20" i="1"/>
  <c r="C20" i="1"/>
  <c r="K19" i="1"/>
  <c r="I19" i="1"/>
  <c r="H19" i="1"/>
  <c r="G19" i="1"/>
  <c r="F19" i="1"/>
  <c r="E19" i="1"/>
  <c r="D19" i="1"/>
  <c r="K18" i="1"/>
  <c r="I18" i="1"/>
  <c r="G18" i="1"/>
  <c r="H18" i="1" s="1"/>
  <c r="F18" i="1"/>
  <c r="E18" i="1"/>
  <c r="D18" i="1"/>
  <c r="K17" i="1"/>
  <c r="J17" i="1"/>
  <c r="I17" i="1"/>
  <c r="H17" i="1"/>
  <c r="G17" i="1"/>
  <c r="F17" i="1"/>
  <c r="E17" i="1"/>
  <c r="D17" i="1"/>
  <c r="C17" i="1"/>
  <c r="K16" i="1"/>
  <c r="I16" i="1"/>
  <c r="H16" i="1"/>
  <c r="G16" i="1"/>
  <c r="F16" i="1"/>
  <c r="E16" i="1"/>
  <c r="D16" i="1"/>
  <c r="C16" i="1"/>
  <c r="K15" i="1"/>
  <c r="H15" i="1"/>
  <c r="G15" i="1"/>
  <c r="F15" i="1"/>
  <c r="E15" i="1"/>
  <c r="D15" i="1"/>
  <c r="C15" i="1"/>
  <c r="K13" i="1"/>
  <c r="K12" i="1" s="1"/>
  <c r="K11" i="1" s="1"/>
  <c r="J13" i="1"/>
  <c r="J12" i="1" s="1"/>
  <c r="I13" i="1"/>
  <c r="G13" i="1"/>
  <c r="H13" i="1" s="1"/>
  <c r="F13" i="1"/>
  <c r="F12" i="1" s="1"/>
  <c r="E13" i="1"/>
  <c r="D13" i="1"/>
  <c r="C13" i="1"/>
  <c r="C12" i="1"/>
  <c r="C11" i="1" s="1"/>
  <c r="J5" i="1"/>
  <c r="I5" i="1"/>
  <c r="H5" i="1"/>
  <c r="G5" i="1"/>
  <c r="F5" i="1"/>
  <c r="E5" i="1"/>
  <c r="D5" i="1"/>
  <c r="C5" i="1"/>
  <c r="B4" i="1"/>
  <c r="G56" i="1" l="1"/>
  <c r="G55" i="1" s="1"/>
  <c r="F56" i="1"/>
  <c r="F55" i="1" s="1"/>
  <c r="K50" i="1"/>
  <c r="E183" i="1"/>
  <c r="D304" i="1"/>
  <c r="I21" i="1"/>
  <c r="F29" i="1"/>
  <c r="F26" i="1" s="1"/>
  <c r="E36" i="1"/>
  <c r="D39" i="1"/>
  <c r="C50" i="1"/>
  <c r="I63" i="1"/>
  <c r="I58" i="1" s="1"/>
  <c r="F68" i="1"/>
  <c r="F88" i="1"/>
  <c r="F87" i="1" s="1"/>
  <c r="D105" i="1"/>
  <c r="D104" i="1" s="1"/>
  <c r="K127" i="1"/>
  <c r="J48" i="1"/>
  <c r="J109" i="1"/>
  <c r="J105" i="1" s="1"/>
  <c r="J16" i="1"/>
  <c r="E304" i="1"/>
  <c r="D315" i="1"/>
  <c r="G321" i="1"/>
  <c r="J101" i="1"/>
  <c r="G152" i="1"/>
  <c r="K152" i="1"/>
  <c r="J162" i="1"/>
  <c r="H116" i="1"/>
  <c r="J49" i="1"/>
  <c r="K333" i="1"/>
  <c r="C120" i="1"/>
  <c r="C119" i="1" s="1"/>
  <c r="K120" i="1"/>
  <c r="K119" i="1" s="1"/>
  <c r="G83" i="1"/>
  <c r="G82" i="1" s="1"/>
  <c r="I105" i="1"/>
  <c r="G127" i="1"/>
  <c r="J79" i="1"/>
  <c r="J84" i="1"/>
  <c r="E334" i="1"/>
  <c r="E333" i="1" s="1"/>
  <c r="J117" i="1"/>
  <c r="K176" i="1"/>
  <c r="D286" i="1"/>
  <c r="G304" i="1"/>
  <c r="H315" i="1"/>
  <c r="I15" i="1"/>
  <c r="I14" i="1" s="1"/>
  <c r="G39" i="1"/>
  <c r="I32" i="1"/>
  <c r="I29" i="1" s="1"/>
  <c r="H39" i="1"/>
  <c r="K68" i="1"/>
  <c r="E110" i="1"/>
  <c r="J52" i="1"/>
  <c r="J51" i="1" s="1"/>
  <c r="H69" i="1"/>
  <c r="H68" i="1" s="1"/>
  <c r="J81" i="1"/>
  <c r="G85" i="1"/>
  <c r="E245" i="1"/>
  <c r="J253" i="1"/>
  <c r="G282" i="1"/>
  <c r="H298" i="1"/>
  <c r="H297" i="1" s="1"/>
  <c r="I315" i="1"/>
  <c r="G50" i="1"/>
  <c r="F297" i="1"/>
  <c r="C88" i="1"/>
  <c r="G119" i="1"/>
  <c r="H58" i="1"/>
  <c r="D91" i="1"/>
  <c r="G12" i="1"/>
  <c r="G11" i="1" s="1"/>
  <c r="D37" i="1"/>
  <c r="D36" i="1" s="1"/>
  <c r="K39" i="1"/>
  <c r="G77" i="1"/>
  <c r="G76" i="1" s="1"/>
  <c r="H105" i="1"/>
  <c r="H104" i="1" s="1"/>
  <c r="F110" i="1"/>
  <c r="F127" i="1"/>
  <c r="I172" i="1"/>
  <c r="I161" i="1" s="1"/>
  <c r="G208" i="1"/>
  <c r="I276" i="1"/>
  <c r="I273" i="1" s="1"/>
  <c r="H293" i="1"/>
  <c r="I305" i="1"/>
  <c r="I304" i="1" s="1"/>
  <c r="J362" i="1"/>
  <c r="J361" i="1" s="1"/>
  <c r="G366" i="1"/>
  <c r="H36" i="1"/>
  <c r="C46" i="1"/>
  <c r="F282" i="1"/>
  <c r="J38" i="1"/>
  <c r="G46" i="1"/>
  <c r="J77" i="1"/>
  <c r="J76" i="1" s="1"/>
  <c r="E83" i="1"/>
  <c r="E82" i="1" s="1"/>
  <c r="E74" i="1" s="1"/>
  <c r="K367" i="1"/>
  <c r="K366" i="1" s="1"/>
  <c r="I47" i="1"/>
  <c r="D63" i="1"/>
  <c r="D58" i="1" s="1"/>
  <c r="F202" i="1"/>
  <c r="F200" i="1" s="1"/>
  <c r="C39" i="1"/>
  <c r="I40" i="1"/>
  <c r="E58" i="1"/>
  <c r="E88" i="1"/>
  <c r="G115" i="1"/>
  <c r="G114" i="1" s="1"/>
  <c r="H118" i="1"/>
  <c r="H115" i="1" s="1"/>
  <c r="G176" i="1"/>
  <c r="J194" i="1"/>
  <c r="E263" i="1"/>
  <c r="E273" i="1"/>
  <c r="D338" i="1"/>
  <c r="E366" i="1"/>
  <c r="H91" i="1"/>
  <c r="C99" i="1"/>
  <c r="C97" i="1" s="1"/>
  <c r="G202" i="1"/>
  <c r="J142" i="1"/>
  <c r="J15" i="1" s="1"/>
  <c r="J46" i="1"/>
  <c r="E200" i="1"/>
  <c r="H273" i="1"/>
  <c r="J32" i="1"/>
  <c r="J29" i="1" s="1"/>
  <c r="I337" i="1"/>
  <c r="H82" i="1"/>
  <c r="J40" i="1"/>
  <c r="C68" i="1"/>
  <c r="J71" i="1"/>
  <c r="J68" i="1" s="1"/>
  <c r="J98" i="1"/>
  <c r="D335" i="1"/>
  <c r="D90" i="1"/>
  <c r="D88" i="1" s="1"/>
  <c r="J305" i="1"/>
  <c r="J63" i="1"/>
  <c r="J58" i="1" s="1"/>
  <c r="I369" i="1"/>
  <c r="I122" i="1" s="1"/>
  <c r="H367" i="1"/>
  <c r="H122" i="1"/>
  <c r="J148" i="1"/>
  <c r="J209" i="1"/>
  <c r="H338" i="1"/>
  <c r="F367" i="1"/>
  <c r="F366" i="1" s="1"/>
  <c r="F350" i="1" s="1"/>
  <c r="D120" i="1"/>
  <c r="H120" i="1"/>
  <c r="J337" i="1"/>
  <c r="J90" i="1" s="1"/>
  <c r="J88" i="1" s="1"/>
  <c r="D367" i="1"/>
  <c r="D366" i="1" s="1"/>
  <c r="F11" i="1"/>
  <c r="J11" i="1"/>
  <c r="D14" i="1"/>
  <c r="H14" i="1"/>
  <c r="D21" i="1"/>
  <c r="C21" i="1"/>
  <c r="G21" i="1"/>
  <c r="K21" i="1"/>
  <c r="F21" i="1"/>
  <c r="J21" i="1"/>
  <c r="H27" i="1"/>
  <c r="C30" i="1"/>
  <c r="D30" i="1"/>
  <c r="H30" i="1"/>
  <c r="D12" i="1"/>
  <c r="H12" i="1"/>
  <c r="E14" i="1"/>
  <c r="E21" i="1"/>
  <c r="E12" i="1"/>
  <c r="I12" i="1"/>
  <c r="F14" i="1"/>
  <c r="C14" i="1"/>
  <c r="G14" i="1"/>
  <c r="K14" i="1"/>
  <c r="H21" i="1"/>
  <c r="E27" i="1"/>
  <c r="I27" i="1"/>
  <c r="K30" i="1"/>
  <c r="G29" i="1"/>
  <c r="E87" i="1"/>
  <c r="F36" i="1"/>
  <c r="J36" i="1"/>
  <c r="E39" i="1"/>
  <c r="I39" i="1"/>
  <c r="F44" i="1"/>
  <c r="J44" i="1"/>
  <c r="D46" i="1"/>
  <c r="H46" i="1"/>
  <c r="D50" i="1"/>
  <c r="H50" i="1"/>
  <c r="E51" i="1"/>
  <c r="I51" i="1"/>
  <c r="F58" i="1"/>
  <c r="D68" i="1"/>
  <c r="D76" i="1"/>
  <c r="H76" i="1"/>
  <c r="F82" i="1"/>
  <c r="H88" i="1"/>
  <c r="C91" i="1"/>
  <c r="G91" i="1"/>
  <c r="K91" i="1"/>
  <c r="K114" i="1"/>
  <c r="D119" i="1"/>
  <c r="H119" i="1"/>
  <c r="C36" i="1"/>
  <c r="G36" i="1"/>
  <c r="K36" i="1"/>
  <c r="F39" i="1"/>
  <c r="E46" i="1"/>
  <c r="I46" i="1"/>
  <c r="F51" i="1"/>
  <c r="C58" i="1"/>
  <c r="G58" i="1"/>
  <c r="K58" i="1"/>
  <c r="E68" i="1"/>
  <c r="I68" i="1"/>
  <c r="C82" i="1"/>
  <c r="C74" i="1" s="1"/>
  <c r="K82" i="1"/>
  <c r="F97" i="1"/>
  <c r="G99" i="1"/>
  <c r="D99" i="1"/>
  <c r="D97" i="1" s="1"/>
  <c r="H99" i="1"/>
  <c r="E105" i="1"/>
  <c r="F105" i="1"/>
  <c r="E99" i="1"/>
  <c r="K99" i="1"/>
  <c r="I104" i="1"/>
  <c r="C110" i="1"/>
  <c r="G110" i="1"/>
  <c r="K110" i="1"/>
  <c r="D115" i="1"/>
  <c r="E120" i="1"/>
  <c r="E124" i="1"/>
  <c r="I124" i="1"/>
  <c r="E127" i="1"/>
  <c r="I127" i="1"/>
  <c r="F137" i="1"/>
  <c r="D138" i="1"/>
  <c r="H138" i="1"/>
  <c r="D152" i="1"/>
  <c r="E155" i="1"/>
  <c r="E152" i="1" s="1"/>
  <c r="I155" i="1"/>
  <c r="G161" i="1"/>
  <c r="F183" i="1"/>
  <c r="C105" i="1"/>
  <c r="G105" i="1"/>
  <c r="K105" i="1"/>
  <c r="D110" i="1"/>
  <c r="H110" i="1"/>
  <c r="E115" i="1"/>
  <c r="I115" i="1"/>
  <c r="F120" i="1"/>
  <c r="G137" i="1"/>
  <c r="K137" i="1"/>
  <c r="E138" i="1"/>
  <c r="I138" i="1"/>
  <c r="J141" i="1"/>
  <c r="I152" i="1"/>
  <c r="F155" i="1"/>
  <c r="J155" i="1"/>
  <c r="H156" i="1"/>
  <c r="H162" i="1"/>
  <c r="D176" i="1"/>
  <c r="D160" i="1" s="1"/>
  <c r="H176" i="1"/>
  <c r="E161" i="1"/>
  <c r="J172" i="1"/>
  <c r="C115" i="1"/>
  <c r="D127" i="1"/>
  <c r="H127" i="1"/>
  <c r="F161" i="1"/>
  <c r="J165" i="1"/>
  <c r="J184" i="1"/>
  <c r="J177" i="1"/>
  <c r="H184" i="1"/>
  <c r="H194" i="1"/>
  <c r="J204" i="1"/>
  <c r="F212" i="1"/>
  <c r="D213" i="1"/>
  <c r="H213" i="1"/>
  <c r="J214" i="1"/>
  <c r="G230" i="1"/>
  <c r="K230" i="1"/>
  <c r="D240" i="1"/>
  <c r="H240" i="1"/>
  <c r="F245" i="1"/>
  <c r="F229" i="1" s="1"/>
  <c r="H246" i="1"/>
  <c r="D273" i="1"/>
  <c r="C279" i="1"/>
  <c r="D282" i="1"/>
  <c r="H283" i="1"/>
  <c r="J288" i="1"/>
  <c r="I286" i="1"/>
  <c r="J329" i="1"/>
  <c r="J321" i="1" s="1"/>
  <c r="H329" i="1"/>
  <c r="E176" i="1"/>
  <c r="I176" i="1"/>
  <c r="G183" i="1"/>
  <c r="K183" i="1"/>
  <c r="J199" i="1"/>
  <c r="H202" i="1"/>
  <c r="H208" i="1"/>
  <c r="H211" i="1"/>
  <c r="G212" i="1"/>
  <c r="K212" i="1"/>
  <c r="E213" i="1"/>
  <c r="I218" i="1"/>
  <c r="I220" i="1"/>
  <c r="I222" i="1"/>
  <c r="D223" i="1"/>
  <c r="I226" i="1"/>
  <c r="D230" i="1"/>
  <c r="H230" i="1"/>
  <c r="J231" i="1"/>
  <c r="E240" i="1"/>
  <c r="G245" i="1"/>
  <c r="K245" i="1"/>
  <c r="J250" i="1"/>
  <c r="H253" i="1"/>
  <c r="F263" i="1"/>
  <c r="C263" i="1"/>
  <c r="K263" i="1"/>
  <c r="D264" i="1"/>
  <c r="H264" i="1"/>
  <c r="F276" i="1"/>
  <c r="J277" i="1"/>
  <c r="H305" i="1"/>
  <c r="G351" i="1"/>
  <c r="H286" i="1"/>
  <c r="E282" i="1"/>
  <c r="C297" i="1"/>
  <c r="G297" i="1"/>
  <c r="C305" i="1"/>
  <c r="K321" i="1"/>
  <c r="C321" i="1"/>
  <c r="K200" i="1"/>
  <c r="I203" i="1"/>
  <c r="J236" i="1"/>
  <c r="I241" i="1"/>
  <c r="J244" i="1"/>
  <c r="J241" i="1" s="1"/>
  <c r="J248" i="1"/>
  <c r="I249" i="1"/>
  <c r="G263" i="1"/>
  <c r="I267" i="1"/>
  <c r="J271" i="1"/>
  <c r="J291" i="1"/>
  <c r="I297" i="1"/>
  <c r="F304" i="1"/>
  <c r="C315" i="1"/>
  <c r="J315" i="1"/>
  <c r="E297" i="1"/>
  <c r="J298" i="1"/>
  <c r="D321" i="1"/>
  <c r="H323" i="1"/>
  <c r="H332" i="1"/>
  <c r="G334" i="1"/>
  <c r="H335" i="1"/>
  <c r="C283" i="1"/>
  <c r="C286" i="1"/>
  <c r="H346" i="1"/>
  <c r="C338" i="1"/>
  <c r="C343" i="1"/>
  <c r="D344" i="1"/>
  <c r="J344" i="1"/>
  <c r="J369" i="1"/>
  <c r="F344" i="1"/>
  <c r="D361" i="1"/>
  <c r="H361" i="1"/>
  <c r="J373" i="1"/>
  <c r="F335" i="1"/>
  <c r="J341" i="1"/>
  <c r="K351" i="1"/>
  <c r="J357" i="1"/>
  <c r="C367" i="1"/>
  <c r="I339" i="1"/>
  <c r="D343" i="1"/>
  <c r="H343" i="1"/>
  <c r="D351" i="1"/>
  <c r="H351" i="1"/>
  <c r="J352" i="1"/>
  <c r="E361" i="1"/>
  <c r="I361" i="1"/>
  <c r="I368" i="1"/>
  <c r="H371" i="1"/>
  <c r="J374" i="1"/>
  <c r="J335" i="1" l="1"/>
  <c r="E350" i="1"/>
  <c r="G200" i="1"/>
  <c r="I335" i="1"/>
  <c r="I90" i="1"/>
  <c r="I88" i="1" s="1"/>
  <c r="J208" i="1"/>
  <c r="J200" i="1" s="1"/>
  <c r="J83" i="1"/>
  <c r="J82" i="1" s="1"/>
  <c r="J240" i="1"/>
  <c r="I367" i="1"/>
  <c r="J368" i="1"/>
  <c r="I121" i="1"/>
  <c r="D96" i="1"/>
  <c r="C282" i="1"/>
  <c r="J297" i="1"/>
  <c r="F281" i="1"/>
  <c r="J304" i="1"/>
  <c r="J249" i="1"/>
  <c r="J246" i="1" s="1"/>
  <c r="I123" i="1"/>
  <c r="I225" i="1"/>
  <c r="J226" i="1"/>
  <c r="I100" i="1"/>
  <c r="I217" i="1"/>
  <c r="J218" i="1"/>
  <c r="I92" i="1"/>
  <c r="J286" i="1"/>
  <c r="J41" i="1"/>
  <c r="C276" i="1"/>
  <c r="C32" i="1"/>
  <c r="C29" i="1" s="1"/>
  <c r="I263" i="1"/>
  <c r="H245" i="1"/>
  <c r="C114" i="1"/>
  <c r="H161" i="1"/>
  <c r="E137" i="1"/>
  <c r="F119" i="1"/>
  <c r="J50" i="1"/>
  <c r="G87" i="1"/>
  <c r="E57" i="1"/>
  <c r="E50" i="1"/>
  <c r="D35" i="1"/>
  <c r="F35" i="1"/>
  <c r="H97" i="1"/>
  <c r="K74" i="1"/>
  <c r="F10" i="1"/>
  <c r="F334" i="1"/>
  <c r="C96" i="1"/>
  <c r="H344" i="1"/>
  <c r="G333" i="1"/>
  <c r="H321" i="1"/>
  <c r="J267" i="1"/>
  <c r="J18" i="1"/>
  <c r="J122" i="1"/>
  <c r="K281" i="1"/>
  <c r="D263" i="1"/>
  <c r="I246" i="1"/>
  <c r="D229" i="1"/>
  <c r="H200" i="1"/>
  <c r="G281" i="1"/>
  <c r="F273" i="1"/>
  <c r="E229" i="1"/>
  <c r="H212" i="1"/>
  <c r="E160" i="1"/>
  <c r="J152" i="1"/>
  <c r="I114" i="1"/>
  <c r="K104" i="1"/>
  <c r="H137" i="1"/>
  <c r="H114" i="1"/>
  <c r="K97" i="1"/>
  <c r="F104" i="1"/>
  <c r="K57" i="1"/>
  <c r="F50" i="1"/>
  <c r="K35" i="1"/>
  <c r="C87" i="1"/>
  <c r="D74" i="1"/>
  <c r="H57" i="1"/>
  <c r="I35" i="1"/>
  <c r="K29" i="1"/>
  <c r="E26" i="1"/>
  <c r="I11" i="1"/>
  <c r="G74" i="1"/>
  <c r="D29" i="1"/>
  <c r="G10" i="1"/>
  <c r="D350" i="1"/>
  <c r="H366" i="1"/>
  <c r="J126" i="1"/>
  <c r="D334" i="1"/>
  <c r="C344" i="1"/>
  <c r="C334" i="1"/>
  <c r="I240" i="1"/>
  <c r="I202" i="1"/>
  <c r="I77" i="1"/>
  <c r="E281" i="1"/>
  <c r="H304" i="1"/>
  <c r="J222" i="1"/>
  <c r="I211" i="1"/>
  <c r="H85" i="1"/>
  <c r="J73" i="1"/>
  <c r="J57" i="1" s="1"/>
  <c r="H282" i="1"/>
  <c r="K229" i="1"/>
  <c r="D212" i="1"/>
  <c r="J78" i="1"/>
  <c r="J176" i="1"/>
  <c r="J183" i="1"/>
  <c r="F152" i="1"/>
  <c r="E114" i="1"/>
  <c r="G104" i="1"/>
  <c r="D137" i="1"/>
  <c r="D114" i="1"/>
  <c r="E97" i="1"/>
  <c r="E86" i="1" s="1"/>
  <c r="G97" i="1"/>
  <c r="G57" i="1"/>
  <c r="G35" i="1"/>
  <c r="D87" i="1"/>
  <c r="F86" i="1"/>
  <c r="D57" i="1"/>
  <c r="F57" i="1"/>
  <c r="E35" i="1"/>
  <c r="J26" i="1"/>
  <c r="E11" i="1"/>
  <c r="H11" i="1"/>
  <c r="J351" i="1"/>
  <c r="I343" i="1"/>
  <c r="H96" i="1"/>
  <c r="I338" i="1"/>
  <c r="J339" i="1"/>
  <c r="C366" i="1"/>
  <c r="K350" i="1"/>
  <c r="H334" i="1"/>
  <c r="I332" i="1"/>
  <c r="J118" i="1"/>
  <c r="C304" i="1"/>
  <c r="G350" i="1"/>
  <c r="J276" i="1"/>
  <c r="H263" i="1"/>
  <c r="J230" i="1"/>
  <c r="J220" i="1"/>
  <c r="I94" i="1"/>
  <c r="E212" i="1"/>
  <c r="I282" i="1"/>
  <c r="D281" i="1"/>
  <c r="G229" i="1"/>
  <c r="H183" i="1"/>
  <c r="F160" i="1"/>
  <c r="J161" i="1"/>
  <c r="K160" i="1"/>
  <c r="H155" i="1"/>
  <c r="I137" i="1"/>
  <c r="C104" i="1"/>
  <c r="G160" i="1"/>
  <c r="J137" i="1"/>
  <c r="E119" i="1"/>
  <c r="J104" i="1"/>
  <c r="E104" i="1"/>
  <c r="C57" i="1"/>
  <c r="C35" i="1"/>
  <c r="K87" i="1"/>
  <c r="F74" i="1"/>
  <c r="I57" i="1"/>
  <c r="I50" i="1"/>
  <c r="H35" i="1"/>
  <c r="I26" i="1"/>
  <c r="C10" i="1"/>
  <c r="G26" i="1"/>
  <c r="D11" i="1"/>
  <c r="H29" i="1"/>
  <c r="K10" i="1"/>
  <c r="H152" i="1" l="1"/>
  <c r="K262" i="1"/>
  <c r="J273" i="1"/>
  <c r="E34" i="1"/>
  <c r="D103" i="1"/>
  <c r="J96" i="1"/>
  <c r="D333" i="1"/>
  <c r="D262" i="1" s="1"/>
  <c r="K26" i="1"/>
  <c r="F103" i="1"/>
  <c r="K103" i="1"/>
  <c r="I245" i="1"/>
  <c r="I229" i="1" s="1"/>
  <c r="J263" i="1"/>
  <c r="D34" i="1"/>
  <c r="G86" i="1"/>
  <c r="J39" i="1"/>
  <c r="J217" i="1"/>
  <c r="J92" i="1"/>
  <c r="I99" i="1"/>
  <c r="G262" i="1"/>
  <c r="C281" i="1"/>
  <c r="J367" i="1"/>
  <c r="J121" i="1"/>
  <c r="C34" i="1"/>
  <c r="E103" i="1"/>
  <c r="C103" i="1"/>
  <c r="J115" i="1"/>
  <c r="H333" i="1"/>
  <c r="C350" i="1"/>
  <c r="I334" i="1"/>
  <c r="G34" i="1"/>
  <c r="G103" i="1"/>
  <c r="G136" i="1"/>
  <c r="I85" i="1"/>
  <c r="I76" i="1"/>
  <c r="I10" i="1"/>
  <c r="C86" i="1"/>
  <c r="F333" i="1"/>
  <c r="H26" i="1"/>
  <c r="F136" i="1"/>
  <c r="H160" i="1"/>
  <c r="J282" i="1"/>
  <c r="J225" i="1"/>
  <c r="J100" i="1"/>
  <c r="H229" i="1"/>
  <c r="H350" i="1"/>
  <c r="C26" i="1"/>
  <c r="D10" i="1"/>
  <c r="K86" i="1"/>
  <c r="D136" i="1"/>
  <c r="J74" i="1"/>
  <c r="H281" i="1"/>
  <c r="D26" i="1"/>
  <c r="H87" i="1"/>
  <c r="J245" i="1"/>
  <c r="J229" i="1" s="1"/>
  <c r="F34" i="1"/>
  <c r="H74" i="1"/>
  <c r="E136" i="1"/>
  <c r="I213" i="1"/>
  <c r="J123" i="1"/>
  <c r="I366" i="1"/>
  <c r="J160" i="1"/>
  <c r="J94" i="1"/>
  <c r="I321" i="1"/>
  <c r="J338" i="1"/>
  <c r="H10" i="1"/>
  <c r="E10" i="1"/>
  <c r="D86" i="1"/>
  <c r="I96" i="1"/>
  <c r="E262" i="1"/>
  <c r="I200" i="1"/>
  <c r="C333" i="1"/>
  <c r="K34" i="1"/>
  <c r="K136" i="1"/>
  <c r="J14" i="1"/>
  <c r="H103" i="1"/>
  <c r="I91" i="1"/>
  <c r="I223" i="1"/>
  <c r="I120" i="1"/>
  <c r="J10" i="1" l="1"/>
  <c r="I212" i="1"/>
  <c r="I87" i="1"/>
  <c r="F9" i="1"/>
  <c r="E9" i="1"/>
  <c r="J334" i="1"/>
  <c r="D9" i="1"/>
  <c r="H136" i="1"/>
  <c r="I74" i="1"/>
  <c r="J120" i="1"/>
  <c r="J213" i="1"/>
  <c r="I119" i="1"/>
  <c r="I350" i="1"/>
  <c r="I160" i="1"/>
  <c r="H262" i="1"/>
  <c r="J281" i="1"/>
  <c r="J366" i="1"/>
  <c r="G9" i="1"/>
  <c r="H86" i="1"/>
  <c r="K9" i="1"/>
  <c r="J99" i="1"/>
  <c r="I333" i="1"/>
  <c r="I97" i="1"/>
  <c r="H34" i="1"/>
  <c r="I281" i="1"/>
  <c r="J223" i="1"/>
  <c r="J114" i="1"/>
  <c r="C9" i="1"/>
  <c r="C262" i="1"/>
  <c r="F262" i="1"/>
  <c r="J91" i="1"/>
  <c r="J35" i="1"/>
  <c r="J34" i="1" l="1"/>
  <c r="J87" i="1"/>
  <c r="J333" i="1"/>
  <c r="I136" i="1"/>
  <c r="H9" i="1"/>
  <c r="J212" i="1"/>
  <c r="I34" i="1"/>
  <c r="I262" i="1"/>
  <c r="J97" i="1"/>
  <c r="I103" i="1"/>
  <c r="I86" i="1"/>
  <c r="J350" i="1"/>
  <c r="J119" i="1"/>
  <c r="J86" i="1" l="1"/>
  <c r="J136" i="1"/>
  <c r="J103" i="1"/>
  <c r="I9" i="1"/>
  <c r="J262" i="1"/>
  <c r="J9" i="1" l="1"/>
</calcChain>
</file>

<file path=xl/sharedStrings.xml><?xml version="1.0" encoding="utf-8"?>
<sst xmlns="http://schemas.openxmlformats.org/spreadsheetml/2006/main" count="774" uniqueCount="340">
  <si>
    <t>lei</t>
  </si>
  <si>
    <t>CONTUL DE EXECUŢIE A BUGETULUI LOCAL- CHELTUIELI</t>
  </si>
  <si>
    <t>cod 21</t>
  </si>
  <si>
    <t>Denumirea indicatorilor</t>
  </si>
  <si>
    <t>Cod indicator</t>
  </si>
  <si>
    <t>Angajamente legale</t>
  </si>
  <si>
    <t>Angajamente bugetare</t>
  </si>
  <si>
    <t>Plati efectuate</t>
  </si>
  <si>
    <t>Cheltuieli efective</t>
  </si>
  <si>
    <t>A</t>
  </si>
  <si>
    <t>B</t>
  </si>
  <si>
    <t>49.02</t>
  </si>
  <si>
    <t>50.02</t>
  </si>
  <si>
    <t>51.02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</si>
  <si>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</si>
  <si>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</si>
  <si>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</si>
  <si>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</si>
  <si>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</si>
  <si>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</si>
  <si>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</si>
  <si>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</si>
  <si>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</si>
  <si>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</si>
  <si>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</si>
  <si>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</si>
  <si>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</si>
  <si>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</si>
  <si>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</si>
  <si>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</si>
  <si>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</si>
  <si>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</si>
  <si>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</si>
  <si>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</si>
  <si>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</si>
  <si>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</si>
  <si>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</si>
  <si>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</si>
  <si>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</si>
  <si>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</si>
  <si>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59.02</t>
  </si>
  <si>
    <t>Apărare (cod 60.02.02)</t>
  </si>
  <si>
    <t>60.02</t>
  </si>
  <si>
    <t>Aparare nationala</t>
  </si>
  <si>
    <t>60.02.02</t>
  </si>
  <si>
    <t>61.02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</si>
  <si>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</si>
  <si>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</si>
  <si>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</si>
  <si>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</si>
  <si>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</si>
  <si>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</si>
  <si>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</si>
  <si>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63.02</t>
  </si>
  <si>
    <t>65.02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</si>
  <si>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</si>
  <si>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</si>
  <si>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</si>
  <si>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</si>
  <si>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</si>
  <si>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</si>
  <si>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</si>
  <si>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</si>
  <si>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</si>
  <si>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</si>
  <si>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</si>
  <si>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</si>
  <si>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</si>
  <si>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</si>
  <si>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</si>
  <si>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</si>
  <si>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</si>
  <si>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</si>
  <si>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</si>
  <si>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</si>
  <si>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</si>
  <si>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</si>
  <si>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</si>
  <si>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Alte cheltuieli în domeniul învăţământului</t>
  </si>
  <si>
    <t>65.02.50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</si>
  <si>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</si>
  <si>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</si>
  <si>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</si>
  <si>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</si>
  <si>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</si>
  <si>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</si>
  <si>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</si>
  <si>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</si>
  <si>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</si>
  <si>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66.02.50</t>
  </si>
  <si>
    <t xml:space="preserve">    Alte instituţii şi acţiuni sanitare</t>
  </si>
  <si>
    <t>66.02.50.50</t>
  </si>
  <si>
    <t>67.02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</si>
  <si>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</si>
  <si>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</si>
  <si>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</si>
  <si>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</si>
  <si>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</si>
  <si>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</si>
  <si>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</si>
  <si>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</si>
  <si>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</si>
  <si>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</si>
  <si>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</si>
  <si>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</si>
  <si>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</si>
  <si>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</si>
  <si>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</si>
  <si>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</si>
  <si>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</si>
  <si>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</si>
  <si>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</si>
  <si>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</si>
  <si>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</si>
  <si>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</si>
  <si>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</si>
  <si>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</si>
  <si>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</si>
  <si>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</si>
  <si>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</si>
  <si>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</si>
  <si>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</si>
  <si>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</si>
  <si>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</si>
  <si>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</si>
  <si>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</si>
  <si>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</si>
  <si>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</si>
  <si>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</si>
  <si>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</si>
  <si>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</si>
  <si>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</si>
  <si>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</si>
  <si>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</si>
  <si>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</si>
  <si>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</si>
  <si>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</si>
  <si>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</si>
  <si>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</si>
  <si>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</si>
  <si>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</si>
  <si>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</si>
  <si>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</si>
  <si>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</si>
  <si>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</si>
  <si>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70.02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</si>
  <si>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</si>
  <si>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</si>
  <si>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</si>
  <si>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</si>
  <si>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</si>
  <si>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</si>
  <si>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</si>
  <si>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</si>
  <si>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</si>
  <si>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</si>
  <si>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</si>
  <si>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</si>
  <si>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</si>
  <si>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</si>
  <si>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</si>
  <si>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</si>
  <si>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74.02</t>
  </si>
  <si>
    <t xml:space="preserve">Reducerea şi controlul poluării </t>
  </si>
  <si>
    <t>74.02.03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</si>
  <si>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</si>
  <si>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</si>
  <si>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</si>
  <si>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</si>
  <si>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</si>
  <si>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</si>
  <si>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</si>
  <si>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</si>
  <si>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</si>
  <si>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</si>
  <si>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</si>
  <si>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</si>
  <si>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</si>
  <si>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</si>
  <si>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</si>
  <si>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</si>
  <si>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</si>
  <si>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</si>
  <si>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</si>
  <si>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</si>
  <si>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</si>
  <si>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</si>
  <si>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</si>
  <si>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</si>
  <si>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</si>
  <si>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</si>
  <si>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</si>
  <si>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</si>
  <si>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</si>
  <si>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</si>
  <si>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</si>
  <si>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</si>
  <si>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</si>
  <si>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</si>
  <si>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</si>
  <si>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</si>
  <si>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</si>
  <si>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84.02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</si>
  <si>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</si>
  <si>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</si>
  <si>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</si>
  <si>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</si>
  <si>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</si>
  <si>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</si>
  <si>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</si>
  <si>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</si>
  <si>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</si>
  <si>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</si>
  <si>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</si>
  <si>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</si>
  <si>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</si>
  <si>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</si>
  <si>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</si>
  <si>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</si>
  <si>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</si>
  <si>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</si>
  <si>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</si>
  <si>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</si>
  <si>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</si>
  <si>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</si>
  <si>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</si>
  <si>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</si>
  <si>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</si>
  <si>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</si>
  <si>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</si>
  <si>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</si>
  <si>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</si>
  <si>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r>
      <t>Deficit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</si>
  <si>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>99.02</t>
  </si>
  <si>
    <t>Autorităţi executive</t>
  </si>
  <si>
    <t>Fond de rezervă bugetară la dispoziţia autorităţilor locale</t>
  </si>
  <si>
    <t>Apărare naţională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</si>
  <si>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</si>
  <si>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</si>
  <si>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</si>
  <si>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 xml:space="preserve">    Biblioteci publice comunale, orăşeneşti, municipale </t>
  </si>
  <si>
    <t>Alte servicii în domeniile culturii, recreerii si religiei</t>
  </si>
  <si>
    <t>Acţiuni generale economice şi comerciale (cod 80.02.01.06+ 80.02.01.09+ 80.02.01.10+ 80.02.01.30)</t>
  </si>
  <si>
    <t>Combustibili şi energie
 (cod 81.02.06+81.02.07+81.02.50)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</si>
  <si>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</si>
  <si>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</si>
  <si>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</si>
  <si>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</si>
  <si>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r>
      <t>Deficit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(cod 49.02-00.01)</t>
    </r>
  </si>
  <si>
    <t xml:space="preserve">   Învăţământ special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</si>
  <si>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</si>
  <si>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</si>
  <si>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</si>
  <si>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Salubritate şi gestiunea deşeurilor 
(cod 74.02.05.01+74.02.05.02)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</si>
  <si>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</si>
  <si>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</si>
  <si>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</si>
  <si>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r>
      <t xml:space="preserve">DEFICIT 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</si>
  <si>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>ORDONATOR PRINCIPAL CREDITE</t>
  </si>
  <si>
    <t>DIRECTOR ECONOMIC</t>
  </si>
  <si>
    <t>SEF SERVICIU</t>
  </si>
  <si>
    <t>ec.Lucia Ursu</t>
  </si>
  <si>
    <t>ec.Terezia Borbei</t>
  </si>
  <si>
    <t>Credite de angajament initiale</t>
  </si>
  <si>
    <t>PRIMARIA MUNICIPIULUI SATU MARE</t>
  </si>
  <si>
    <t>SERVICIUL BUGET</t>
  </si>
  <si>
    <t xml:space="preserve">TOTAL CHELTUIELI 
</t>
  </si>
  <si>
    <t>Partea I-a SERVICII PUBLICE GENERALE</t>
  </si>
  <si>
    <t xml:space="preserve">Autorităţi publice şi acţiuni externe
 </t>
  </si>
  <si>
    <t xml:space="preserve">Autorităţi executive şi legislative </t>
  </si>
  <si>
    <t>Angajamente 
legale 
de plătit</t>
  </si>
  <si>
    <t xml:space="preserve">Alte servicii publice generale
 </t>
  </si>
  <si>
    <t xml:space="preserve">Partea a II-a APĂRARE, ORDINE PUBLICĂ ŞI SIGURANŢĂ NAŢIONALĂ </t>
  </si>
  <si>
    <t xml:space="preserve">Ordine publică şi siguranţă naţională 
</t>
  </si>
  <si>
    <t xml:space="preserve">Ordine publică </t>
  </si>
  <si>
    <t xml:space="preserve">Partea a III-a CHELTUIELI SOCIAL-CULTURALE
</t>
  </si>
  <si>
    <t xml:space="preserve">Partea a III-a 
CHELTUIELI SOCIAL-CULTURALE
</t>
  </si>
  <si>
    <t>Învăţământ</t>
  </si>
  <si>
    <t>Învăţământ preşcolar şi primar</t>
  </si>
  <si>
    <t xml:space="preserve">Învăţământ secundar
 </t>
  </si>
  <si>
    <t xml:space="preserve">Învăţământ nedefinibil prin nivel 
</t>
  </si>
  <si>
    <t xml:space="preserve">Sănătate </t>
  </si>
  <si>
    <t xml:space="preserve">Servicii medicale în unităţi sanitare cu paturi </t>
  </si>
  <si>
    <t xml:space="preserve">Alte cheltuieli în domeniul sănătăţii
 </t>
  </si>
  <si>
    <t xml:space="preserve">Cultură, recreere şi religie
 </t>
  </si>
  <si>
    <t xml:space="preserve">Servicii culturale </t>
  </si>
  <si>
    <t xml:space="preserve">Servicii recreative şi sportive 
</t>
  </si>
  <si>
    <t xml:space="preserve">Asigurări şi asistenţă socială 
</t>
  </si>
  <si>
    <t xml:space="preserve">Asistenţă socială în caz de boli şi invalidităţi </t>
  </si>
  <si>
    <t>Prevenirea excluderii sociale</t>
  </si>
  <si>
    <t xml:space="preserve">Partea a IV-a SERVICII ŞI DEZVOLTARE PUBLICĂ, LOCUINŢE, MEDIU ŞI APE </t>
  </si>
  <si>
    <t xml:space="preserve">Locuinţe, servicii şi dezvoltare publică 
</t>
  </si>
  <si>
    <t xml:space="preserve">Locuinţe </t>
  </si>
  <si>
    <t xml:space="preserve">Alimentări cu apă şi amenajări hidrotehnice 
</t>
  </si>
  <si>
    <t xml:space="preserve">Protecţia mediului </t>
  </si>
  <si>
    <t xml:space="preserve">Salubritate şi gestiunea deşeurilor
</t>
  </si>
  <si>
    <t xml:space="preserve">Partea a V-a ACŢIUNI ECONOMICE  </t>
  </si>
  <si>
    <t xml:space="preserve">Agricultură, silvicultură, piscicultură şi vânătoare
</t>
  </si>
  <si>
    <t xml:space="preserve">Agricultură </t>
  </si>
  <si>
    <t xml:space="preserve">Transporturi </t>
  </si>
  <si>
    <t xml:space="preserve">Transport rutier </t>
  </si>
  <si>
    <t xml:space="preserve">CHELTUIELILE SECŢIUNII DE FUNCŢIONARE </t>
  </si>
  <si>
    <t xml:space="preserve">Partea I-a SERVICII PUBLICE GENERALE </t>
  </si>
  <si>
    <t>Autorităţi publice şi acţiuni externe</t>
  </si>
  <si>
    <t xml:space="preserve">Alte servicii publice generale </t>
  </si>
  <si>
    <t xml:space="preserve">Ordine publică şi siguranţă naţională
 </t>
  </si>
  <si>
    <t>Ordine publica</t>
  </si>
  <si>
    <t xml:space="preserve">Învăţământ
 </t>
  </si>
  <si>
    <t xml:space="preserve">Învăţământ preşcolar şi primar </t>
  </si>
  <si>
    <t>Învăţământ secundar</t>
  </si>
  <si>
    <t>Învăţământ nedefinibil prin nivel (c</t>
  </si>
  <si>
    <t xml:space="preserve">Cultură, recreere şi religie </t>
  </si>
  <si>
    <t xml:space="preserve">Servicii recreative şi sportive </t>
  </si>
  <si>
    <t xml:space="preserve"> Asigurări şi asistenţă socială</t>
  </si>
  <si>
    <t xml:space="preserve">Prevenirea excluderii sociale </t>
  </si>
  <si>
    <t xml:space="preserve">Locuinţe, servicii şi dezvoltare publică </t>
  </si>
  <si>
    <t xml:space="preserve">Alimentare cu apă şi amenajări hidrotehnice </t>
  </si>
  <si>
    <t xml:space="preserve">Salubritate şi gestiunea deşeurilor </t>
  </si>
  <si>
    <t xml:space="preserve">Agricultură, silvicultură, piscicultură şi vânătoare 
</t>
  </si>
  <si>
    <t>Agricultura</t>
  </si>
  <si>
    <t xml:space="preserve">Transport rutier 
</t>
  </si>
  <si>
    <t xml:space="preserve">CHELTUIELILE SECŢIUNII DE DEZVOLTARE 
</t>
  </si>
  <si>
    <t xml:space="preserve">Autorităţi publice şi acţiuni externe </t>
  </si>
  <si>
    <t xml:space="preserve">Partea a III-a CHELTUIELI SOCIAL-CULTURALE
 </t>
  </si>
  <si>
    <t xml:space="preserve">Învăţământ 
</t>
  </si>
  <si>
    <t xml:space="preserve">Învăţământ secundar </t>
  </si>
  <si>
    <t xml:space="preserve">Sănătate 
</t>
  </si>
  <si>
    <t xml:space="preserve">Cultură, recreere şi religie 
</t>
  </si>
  <si>
    <t xml:space="preserve">Partea a IV-a SERVICII ŞI DEZVOLTARE PUBLICĂ, LOCUINŢE, MEDIU ŞI APE
</t>
  </si>
  <si>
    <t>Locuinţe</t>
  </si>
  <si>
    <t xml:space="preserve">Alimentări cu apă şi amenajări hidrotehnice </t>
  </si>
  <si>
    <t xml:space="preserve">Partea aV-a ACŢIUNI ECONOMICE  </t>
  </si>
  <si>
    <t>Credite bugetare initiale</t>
  </si>
  <si>
    <t>Credite bugetare definitive</t>
  </si>
  <si>
    <t>ANEXA nr. 2 la HCL nr. 76/30.04.2020</t>
  </si>
  <si>
    <t>PREȘEDINTE DE ȘEDINȚĂ,</t>
  </si>
  <si>
    <t>BERTICI ȘTEFAN</t>
  </si>
  <si>
    <t>SECRETAR GENERAL,</t>
  </si>
  <si>
    <t>MIHAELA MARIA RACOLȚA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</si>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</sst>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41">
    <font>
      <sz val="10"/>
      <name val="Arial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  <charset val="238"/>
    </font>
    <font>
      <sz val="7"/>
      <color theme="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RomHelvetica"/>
      <charset val="238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b/>
      <sz val="7"/>
      <name val="RomHelvetica"/>
      <charset val="238"/>
    </font>
    <font>
      <vertAlign val="superscript"/>
      <sz val="7"/>
      <name val="Arial"/>
      <family val="2"/>
      <charset val="238"/>
    </font>
    <font>
      <b/>
      <sz val="12"/>
      <name val="RomHelvetica"/>
    </font>
    <font>
      <b/>
      <sz val="12"/>
      <color theme="1"/>
      <name val="Arial"/>
      <family val="2"/>
      <charset val="238"/>
    </font>
    <font>
      <sz val="12"/>
      <name val="RomHelvetica"/>
      <charset val="238"/>
    </font>
    <font>
      <u/>
      <sz val="12"/>
      <name val="Arial"/>
      <family val="2"/>
    </font>
    <font>
      <sz val="10"/>
      <name val="Arial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RomHelvetica"/>
      <charset val="238"/>
    </font>
    <font>
      <b/>
      <i/>
      <sz val="11"/>
      <name val="Arial"/>
      <family val="2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</font>
    <font>
      <sz val="10"/>
      <name val="RomHelvetica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DE9CF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1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3" fontId="5" fillId="2" borderId="0" xfId="0" quotePrefix="1" applyNumberFormat="1" applyFont="1" applyFill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top" wrapText="1"/>
    </xf>
    <xf numFmtId="3" fontId="15" fillId="6" borderId="6" xfId="0" applyNumberFormat="1" applyFont="1" applyFill="1" applyBorder="1" applyAlignment="1">
      <alignment horizontal="center" vertical="center" wrapText="1"/>
    </xf>
    <xf numFmtId="3" fontId="16" fillId="6" borderId="6" xfId="0" applyNumberFormat="1" applyFont="1" applyFill="1" applyBorder="1" applyAlignment="1">
      <alignment horizontal="right" vertical="center" wrapText="1"/>
    </xf>
    <xf numFmtId="3" fontId="16" fillId="6" borderId="6" xfId="0" applyNumberFormat="1" applyFont="1" applyFill="1" applyBorder="1" applyAlignment="1">
      <alignment horizontal="center" vertical="center" wrapText="1"/>
    </xf>
    <xf numFmtId="3" fontId="17" fillId="6" borderId="8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top" wrapText="1"/>
    </xf>
    <xf numFmtId="0" fontId="4" fillId="7" borderId="6" xfId="0" applyFont="1" applyFill="1" applyBorder="1" applyAlignment="1">
      <alignment horizontal="center" vertical="top" wrapText="1"/>
    </xf>
    <xf numFmtId="3" fontId="16" fillId="7" borderId="6" xfId="0" applyNumberFormat="1" applyFont="1" applyFill="1" applyBorder="1" applyAlignment="1">
      <alignment horizontal="right" vertical="top" wrapText="1"/>
    </xf>
    <xf numFmtId="3" fontId="17" fillId="7" borderId="8" xfId="0" applyNumberFormat="1" applyFont="1" applyFill="1" applyBorder="1" applyAlignment="1">
      <alignment horizontal="right" vertical="top" wrapText="1"/>
    </xf>
    <xf numFmtId="0" fontId="7" fillId="8" borderId="5" xfId="0" applyFont="1" applyFill="1" applyBorder="1" applyAlignment="1">
      <alignment horizontal="center" vertical="top" wrapText="1"/>
    </xf>
    <xf numFmtId="0" fontId="4" fillId="8" borderId="6" xfId="0" quotePrefix="1" applyFont="1" applyFill="1" applyBorder="1" applyAlignment="1">
      <alignment horizontal="center" vertical="top" wrapText="1"/>
    </xf>
    <xf numFmtId="3" fontId="16" fillId="8" borderId="6" xfId="0" applyNumberFormat="1" applyFont="1" applyFill="1" applyBorder="1" applyAlignment="1">
      <alignment horizontal="right" vertical="top" wrapText="1"/>
    </xf>
    <xf numFmtId="3" fontId="17" fillId="8" borderId="8" xfId="0" applyNumberFormat="1" applyFont="1" applyFill="1" applyBorder="1" applyAlignment="1">
      <alignment horizontal="right" vertical="top" wrapText="1"/>
    </xf>
    <xf numFmtId="0" fontId="19" fillId="9" borderId="6" xfId="0" quotePrefix="1" applyFont="1" applyFill="1" applyBorder="1" applyAlignment="1">
      <alignment horizontal="center" vertical="top" wrapText="1"/>
    </xf>
    <xf numFmtId="3" fontId="20" fillId="9" borderId="6" xfId="0" applyNumberFormat="1" applyFont="1" applyFill="1" applyBorder="1" applyAlignment="1">
      <alignment horizontal="right" vertical="top" wrapText="1"/>
    </xf>
    <xf numFmtId="3" fontId="21" fillId="9" borderId="8" xfId="0" applyNumberFormat="1" applyFont="1" applyFill="1" applyBorder="1" applyAlignment="1">
      <alignment horizontal="right" vertical="top" wrapText="1"/>
    </xf>
    <xf numFmtId="0" fontId="2" fillId="0" borderId="5" xfId="0" applyFont="1" applyBorder="1" applyAlignment="1">
      <alignment vertical="top" wrapText="1"/>
    </xf>
    <xf numFmtId="0" fontId="3" fillId="0" borderId="6" xfId="0" quotePrefix="1" applyFont="1" applyBorder="1" applyAlignment="1">
      <alignment horizontal="center" vertical="top" wrapText="1"/>
    </xf>
    <xf numFmtId="3" fontId="22" fillId="0" borderId="6" xfId="0" applyNumberFormat="1" applyFont="1" applyBorder="1" applyAlignment="1">
      <alignment horizontal="right" vertical="top" wrapText="1"/>
    </xf>
    <xf numFmtId="3" fontId="23" fillId="0" borderId="8" xfId="0" applyNumberFormat="1" applyFont="1" applyBorder="1" applyAlignment="1">
      <alignment horizontal="right" vertical="top" wrapText="1"/>
    </xf>
    <xf numFmtId="3" fontId="17" fillId="8" borderId="6" xfId="0" applyNumberFormat="1" applyFont="1" applyFill="1" applyBorder="1" applyAlignment="1">
      <alignment horizontal="right" vertical="top" wrapText="1"/>
    </xf>
    <xf numFmtId="3" fontId="22" fillId="0" borderId="6" xfId="0" applyNumberFormat="1" applyFont="1" applyBorder="1" applyAlignment="1">
      <alignment horizontal="center" vertical="top" wrapText="1"/>
    </xf>
    <xf numFmtId="3" fontId="24" fillId="0" borderId="6" xfId="0" applyNumberFormat="1" applyFont="1" applyBorder="1" applyAlignment="1">
      <alignment horizontal="center" vertical="top" wrapText="1"/>
    </xf>
    <xf numFmtId="3" fontId="24" fillId="0" borderId="6" xfId="0" applyNumberFormat="1" applyFont="1" applyBorder="1" applyAlignment="1">
      <alignment horizontal="center" vertical="center" wrapText="1"/>
    </xf>
    <xf numFmtId="3" fontId="24" fillId="0" borderId="6" xfId="0" applyNumberFormat="1" applyFont="1" applyBorder="1" applyAlignment="1">
      <alignment vertical="top" wrapText="1"/>
    </xf>
    <xf numFmtId="3" fontId="23" fillId="0" borderId="6" xfId="0" applyNumberFormat="1" applyFont="1" applyBorder="1" applyAlignment="1">
      <alignment vertical="top"/>
    </xf>
    <xf numFmtId="3" fontId="23" fillId="0" borderId="8" xfId="0" applyNumberFormat="1" applyFont="1" applyBorder="1"/>
    <xf numFmtId="0" fontId="3" fillId="0" borderId="6" xfId="0" applyFont="1" applyBorder="1" applyAlignment="1">
      <alignment horizontal="center" vertical="top" wrapText="1"/>
    </xf>
    <xf numFmtId="0" fontId="18" fillId="9" borderId="5" xfId="0" applyFont="1" applyFill="1" applyBorder="1" applyAlignment="1">
      <alignment vertical="top" wrapText="1"/>
    </xf>
    <xf numFmtId="3" fontId="21" fillId="9" borderId="6" xfId="0" applyNumberFormat="1" applyFont="1" applyFill="1" applyBorder="1" applyAlignment="1">
      <alignment horizontal="right" vertical="top" wrapText="1"/>
    </xf>
    <xf numFmtId="3" fontId="23" fillId="0" borderId="6" xfId="0" applyNumberFormat="1" applyFont="1" applyBorder="1" applyAlignment="1">
      <alignment horizontal="right" vertical="top" wrapText="1"/>
    </xf>
    <xf numFmtId="3" fontId="22" fillId="2" borderId="6" xfId="0" applyNumberFormat="1" applyFont="1" applyFill="1" applyBorder="1" applyAlignment="1">
      <alignment horizontal="right" vertical="top" wrapText="1"/>
    </xf>
    <xf numFmtId="3" fontId="16" fillId="0" borderId="6" xfId="0" applyNumberFormat="1" applyFont="1" applyBorder="1" applyAlignment="1">
      <alignment horizontal="right" vertical="top" wrapText="1"/>
    </xf>
    <xf numFmtId="3" fontId="23" fillId="5" borderId="8" xfId="0" applyNumberFormat="1" applyFont="1" applyFill="1" applyBorder="1" applyAlignment="1">
      <alignment horizontal="right" vertical="top" wrapText="1"/>
    </xf>
    <xf numFmtId="0" fontId="3" fillId="7" borderId="6" xfId="0" applyFont="1" applyFill="1" applyBorder="1" applyAlignment="1">
      <alignment horizontal="center" vertical="top" wrapText="1"/>
    </xf>
    <xf numFmtId="3" fontId="15" fillId="7" borderId="6" xfId="0" applyNumberFormat="1" applyFont="1" applyFill="1" applyBorder="1" applyAlignment="1">
      <alignment horizontal="right" vertical="top" wrapText="1"/>
    </xf>
    <xf numFmtId="3" fontId="15" fillId="8" borderId="6" xfId="0" applyNumberFormat="1" applyFont="1" applyFill="1" applyBorder="1" applyAlignment="1">
      <alignment horizontal="right" vertical="top" wrapText="1"/>
    </xf>
    <xf numFmtId="3" fontId="22" fillId="7" borderId="6" xfId="0" applyNumberFormat="1" applyFont="1" applyFill="1" applyBorder="1" applyAlignment="1">
      <alignment horizontal="center" vertical="top" wrapText="1"/>
    </xf>
    <xf numFmtId="3" fontId="24" fillId="7" borderId="6" xfId="0" applyNumberFormat="1" applyFont="1" applyFill="1" applyBorder="1" applyAlignment="1">
      <alignment horizontal="center" vertical="top" wrapText="1"/>
    </xf>
    <xf numFmtId="3" fontId="24" fillId="7" borderId="6" xfId="0" applyNumberFormat="1" applyFont="1" applyFill="1" applyBorder="1" applyAlignment="1">
      <alignment horizontal="center" vertical="center" wrapText="1"/>
    </xf>
    <xf numFmtId="3" fontId="24" fillId="7" borderId="6" xfId="0" applyNumberFormat="1" applyFont="1" applyFill="1" applyBorder="1" applyAlignment="1">
      <alignment vertical="top" wrapText="1"/>
    </xf>
    <xf numFmtId="3" fontId="22" fillId="7" borderId="6" xfId="0" applyNumberFormat="1" applyFont="1" applyFill="1" applyBorder="1" applyAlignment="1">
      <alignment vertical="top" wrapText="1"/>
    </xf>
    <xf numFmtId="3" fontId="23" fillId="7" borderId="6" xfId="0" applyNumberFormat="1" applyFont="1" applyFill="1" applyBorder="1" applyAlignment="1">
      <alignment vertical="top"/>
    </xf>
    <xf numFmtId="3" fontId="23" fillId="7" borderId="8" xfId="0" applyNumberFormat="1" applyFont="1" applyFill="1" applyBorder="1"/>
    <xf numFmtId="0" fontId="25" fillId="0" borderId="5" xfId="0" applyFont="1" applyBorder="1" applyAlignment="1">
      <alignment vertical="top" wrapText="1"/>
    </xf>
    <xf numFmtId="0" fontId="3" fillId="0" borderId="6" xfId="0" quotePrefix="1" applyFont="1" applyBorder="1" applyAlignment="1">
      <alignment horizontal="center" vertical="top"/>
    </xf>
    <xf numFmtId="3" fontId="23" fillId="0" borderId="6" xfId="0" applyNumberFormat="1" applyFont="1" applyBorder="1" applyAlignment="1">
      <alignment horizontal="center" vertical="top"/>
    </xf>
    <xf numFmtId="3" fontId="23" fillId="0" borderId="6" xfId="0" applyNumberFormat="1" applyFont="1" applyBorder="1"/>
    <xf numFmtId="3" fontId="23" fillId="0" borderId="6" xfId="0" applyNumberFormat="1" applyFont="1" applyBorder="1" applyAlignment="1">
      <alignment horizontal="center" vertical="center"/>
    </xf>
    <xf numFmtId="3" fontId="22" fillId="0" borderId="6" xfId="0" applyNumberFormat="1" applyFont="1" applyBorder="1" applyAlignment="1">
      <alignment vertical="top" wrapText="1"/>
    </xf>
    <xf numFmtId="0" fontId="25" fillId="0" borderId="5" xfId="0" applyFont="1" applyBorder="1" applyAlignment="1">
      <alignment horizontal="left" wrapText="1"/>
    </xf>
    <xf numFmtId="0" fontId="4" fillId="6" borderId="9" xfId="0" applyFont="1" applyFill="1" applyBorder="1" applyAlignment="1">
      <alignment horizontal="center" vertical="top" wrapText="1"/>
    </xf>
    <xf numFmtId="3" fontId="16" fillId="6" borderId="9" xfId="0" applyNumberFormat="1" applyFont="1" applyFill="1" applyBorder="1" applyAlignment="1">
      <alignment horizontal="right" vertical="center" wrapText="1"/>
    </xf>
    <xf numFmtId="3" fontId="16" fillId="6" borderId="10" xfId="0" applyNumberFormat="1" applyFont="1" applyFill="1" applyBorder="1" applyAlignment="1">
      <alignment horizontal="right" vertical="center" wrapText="1"/>
    </xf>
    <xf numFmtId="3" fontId="17" fillId="6" borderId="9" xfId="0" applyNumberFormat="1" applyFont="1" applyFill="1" applyBorder="1" applyAlignment="1">
      <alignment horizontal="right" vertical="center" wrapText="1"/>
    </xf>
    <xf numFmtId="0" fontId="4" fillId="7" borderId="7" xfId="0" applyFont="1" applyFill="1" applyBorder="1" applyAlignment="1">
      <alignment horizontal="center" vertical="top" wrapText="1"/>
    </xf>
    <xf numFmtId="3" fontId="16" fillId="7" borderId="7" xfId="0" applyNumberFormat="1" applyFont="1" applyFill="1" applyBorder="1" applyAlignment="1">
      <alignment horizontal="right" vertical="center" wrapText="1"/>
    </xf>
    <xf numFmtId="3" fontId="16" fillId="7" borderId="6" xfId="0" applyNumberFormat="1" applyFont="1" applyFill="1" applyBorder="1" applyAlignment="1">
      <alignment horizontal="right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3" fontId="16" fillId="8" borderId="6" xfId="0" applyNumberFormat="1" applyFont="1" applyFill="1" applyBorder="1" applyAlignment="1">
      <alignment horizontal="right" vertical="center" wrapText="1"/>
    </xf>
    <xf numFmtId="3" fontId="17" fillId="8" borderId="8" xfId="0" applyNumberFormat="1" applyFont="1" applyFill="1" applyBorder="1" applyAlignment="1">
      <alignment horizontal="right" vertical="center" wrapText="1"/>
    </xf>
    <xf numFmtId="3" fontId="20" fillId="9" borderId="6" xfId="0" applyNumberFormat="1" applyFont="1" applyFill="1" applyBorder="1" applyAlignment="1">
      <alignment horizontal="right" vertical="center" wrapText="1"/>
    </xf>
    <xf numFmtId="3" fontId="21" fillId="9" borderId="8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3" fontId="24" fillId="10" borderId="6" xfId="0" applyNumberFormat="1" applyFont="1" applyFill="1" applyBorder="1" applyAlignment="1">
      <alignment horizontal="right" vertical="center" wrapText="1"/>
    </xf>
    <xf numFmtId="3" fontId="23" fillId="10" borderId="6" xfId="0" applyNumberFormat="1" applyFont="1" applyFill="1" applyBorder="1" applyAlignment="1">
      <alignment horizontal="right" vertical="top"/>
    </xf>
    <xf numFmtId="3" fontId="23" fillId="10" borderId="8" xfId="0" applyNumberFormat="1" applyFont="1" applyFill="1" applyBorder="1" applyAlignment="1">
      <alignment horizontal="right" vertical="center"/>
    </xf>
    <xf numFmtId="3" fontId="16" fillId="8" borderId="6" xfId="0" applyNumberFormat="1" applyFont="1" applyFill="1" applyBorder="1" applyAlignment="1">
      <alignment vertical="center" wrapText="1"/>
    </xf>
    <xf numFmtId="3" fontId="17" fillId="8" borderId="8" xfId="0" applyNumberFormat="1" applyFont="1" applyFill="1" applyBorder="1" applyAlignment="1">
      <alignment vertical="center" wrapText="1"/>
    </xf>
    <xf numFmtId="3" fontId="24" fillId="0" borderId="6" xfId="0" applyNumberFormat="1" applyFont="1" applyBorder="1" applyAlignment="1">
      <alignment horizontal="right" vertical="center" wrapText="1"/>
    </xf>
    <xf numFmtId="3" fontId="23" fillId="0" borderId="8" xfId="0" applyNumberFormat="1" applyFont="1" applyBorder="1" applyAlignment="1">
      <alignment horizontal="center" vertical="center"/>
    </xf>
    <xf numFmtId="3" fontId="16" fillId="8" borderId="6" xfId="0" applyNumberFormat="1" applyFont="1" applyFill="1" applyBorder="1" applyAlignment="1">
      <alignment horizontal="center" vertical="center" wrapText="1"/>
    </xf>
    <xf numFmtId="3" fontId="27" fillId="8" borderId="6" xfId="0" applyNumberFormat="1" applyFont="1" applyFill="1" applyBorder="1" applyAlignment="1">
      <alignment horizontal="right" vertical="center" wrapText="1"/>
    </xf>
    <xf numFmtId="3" fontId="28" fillId="8" borderId="8" xfId="0" applyNumberFormat="1" applyFont="1" applyFill="1" applyBorder="1" applyAlignment="1">
      <alignment horizontal="right" vertical="center"/>
    </xf>
    <xf numFmtId="3" fontId="17" fillId="7" borderId="8" xfId="0" applyNumberFormat="1" applyFont="1" applyFill="1" applyBorder="1" applyAlignment="1">
      <alignment horizontal="right" vertical="center" wrapText="1"/>
    </xf>
    <xf numFmtId="3" fontId="23" fillId="0" borderId="8" xfId="0" applyNumberFormat="1" applyFont="1" applyBorder="1" applyAlignment="1">
      <alignment horizontal="right" vertical="center"/>
    </xf>
    <xf numFmtId="3" fontId="20" fillId="9" borderId="6" xfId="0" applyNumberFormat="1" applyFont="1" applyFill="1" applyBorder="1" applyAlignment="1">
      <alignment vertical="center" wrapText="1"/>
    </xf>
    <xf numFmtId="3" fontId="21" fillId="9" borderId="8" xfId="0" applyNumberFormat="1" applyFont="1" applyFill="1" applyBorder="1" applyAlignment="1">
      <alignment vertical="center" wrapText="1"/>
    </xf>
    <xf numFmtId="3" fontId="22" fillId="0" borderId="6" xfId="0" applyNumberFormat="1" applyFont="1" applyBorder="1" applyAlignment="1">
      <alignment horizontal="right" vertical="center" wrapText="1"/>
    </xf>
    <xf numFmtId="3" fontId="24" fillId="0" borderId="13" xfId="0" applyNumberFormat="1" applyFont="1" applyBorder="1" applyAlignment="1">
      <alignment horizontal="right" vertical="center" wrapText="1"/>
    </xf>
    <xf numFmtId="3" fontId="23" fillId="0" borderId="6" xfId="0" applyNumberFormat="1" applyFont="1" applyBorder="1" applyAlignment="1">
      <alignment horizontal="right" vertical="center"/>
    </xf>
    <xf numFmtId="3" fontId="24" fillId="0" borderId="13" xfId="0" applyNumberFormat="1" applyFont="1" applyBorder="1" applyAlignment="1">
      <alignment horizontal="center" vertical="center" wrapText="1"/>
    </xf>
    <xf numFmtId="3" fontId="17" fillId="8" borderId="6" xfId="0" applyNumberFormat="1" applyFont="1" applyFill="1" applyBorder="1" applyAlignment="1">
      <alignment horizontal="right" vertical="center" wrapText="1"/>
    </xf>
    <xf numFmtId="0" fontId="3" fillId="2" borderId="6" xfId="0" quotePrefix="1" applyFont="1" applyFill="1" applyBorder="1" applyAlignment="1">
      <alignment horizontal="center" vertical="top" wrapText="1"/>
    </xf>
    <xf numFmtId="3" fontId="24" fillId="0" borderId="6" xfId="0" applyNumberFormat="1" applyFont="1" applyBorder="1" applyAlignment="1">
      <alignment vertical="center" wrapText="1"/>
    </xf>
    <xf numFmtId="3" fontId="23" fillId="0" borderId="8" xfId="0" applyNumberFormat="1" applyFont="1" applyBorder="1" applyAlignment="1">
      <alignment vertical="center"/>
    </xf>
    <xf numFmtId="3" fontId="24" fillId="2" borderId="6" xfId="0" applyNumberFormat="1" applyFont="1" applyFill="1" applyBorder="1" applyAlignment="1">
      <alignment horizontal="center" vertical="center" wrapText="1"/>
    </xf>
    <xf numFmtId="3" fontId="23" fillId="10" borderId="8" xfId="0" applyNumberFormat="1" applyFont="1" applyFill="1" applyBorder="1" applyAlignment="1">
      <alignment vertical="center"/>
    </xf>
    <xf numFmtId="3" fontId="21" fillId="9" borderId="6" xfId="0" applyNumberFormat="1" applyFont="1" applyFill="1" applyBorder="1" applyAlignment="1">
      <alignment horizontal="right" vertical="center" wrapText="1"/>
    </xf>
    <xf numFmtId="3" fontId="24" fillId="0" borderId="14" xfId="0" applyNumberFormat="1" applyFont="1" applyBorder="1" applyAlignment="1">
      <alignment horizontal="center" vertical="center" wrapText="1"/>
    </xf>
    <xf numFmtId="3" fontId="24" fillId="0" borderId="14" xfId="0" applyNumberFormat="1" applyFont="1" applyBorder="1" applyAlignment="1">
      <alignment horizontal="right" vertical="center" wrapText="1"/>
    </xf>
    <xf numFmtId="3" fontId="30" fillId="0" borderId="6" xfId="0" applyNumberFormat="1" applyFont="1" applyBorder="1" applyAlignment="1">
      <alignment horizontal="center" vertical="center" wrapText="1"/>
    </xf>
    <xf numFmtId="3" fontId="24" fillId="11" borderId="6" xfId="0" applyNumberFormat="1" applyFont="1" applyFill="1" applyBorder="1" applyAlignment="1">
      <alignment horizontal="right" vertical="center" wrapText="1"/>
    </xf>
    <xf numFmtId="3" fontId="23" fillId="11" borderId="8" xfId="0" applyNumberFormat="1" applyFont="1" applyFill="1" applyBorder="1" applyAlignment="1">
      <alignment horizontal="right" vertical="center"/>
    </xf>
    <xf numFmtId="3" fontId="23" fillId="10" borderId="8" xfId="0" applyNumberFormat="1" applyFont="1" applyFill="1" applyBorder="1" applyAlignment="1">
      <alignment horizontal="center" vertical="center"/>
    </xf>
    <xf numFmtId="3" fontId="27" fillId="7" borderId="6" xfId="0" applyNumberFormat="1" applyFont="1" applyFill="1" applyBorder="1" applyAlignment="1">
      <alignment horizontal="right" vertical="center" wrapText="1"/>
    </xf>
    <xf numFmtId="3" fontId="17" fillId="7" borderId="6" xfId="0" applyNumberFormat="1" applyFont="1" applyFill="1" applyBorder="1" applyAlignment="1">
      <alignment horizontal="right" vertical="top"/>
    </xf>
    <xf numFmtId="3" fontId="17" fillId="7" borderId="8" xfId="0" applyNumberFormat="1" applyFont="1" applyFill="1" applyBorder="1" applyAlignment="1">
      <alignment horizontal="right" vertical="center"/>
    </xf>
    <xf numFmtId="0" fontId="25" fillId="0" borderId="15" xfId="0" applyFont="1" applyBorder="1" applyAlignment="1">
      <alignment horizontal="left" wrapText="1"/>
    </xf>
    <xf numFmtId="0" fontId="3" fillId="0" borderId="16" xfId="0" quotePrefix="1" applyFont="1" applyBorder="1" applyAlignment="1">
      <alignment horizontal="center" vertical="top"/>
    </xf>
    <xf numFmtId="3" fontId="23" fillId="0" borderId="16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 wrapText="1"/>
    </xf>
    <xf numFmtId="3" fontId="24" fillId="0" borderId="16" xfId="0" applyNumberFormat="1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vertical="top"/>
    </xf>
    <xf numFmtId="3" fontId="23" fillId="0" borderId="17" xfId="0" applyNumberFormat="1" applyFont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top" wrapText="1"/>
    </xf>
    <xf numFmtId="3" fontId="16" fillId="6" borderId="2" xfId="0" applyNumberFormat="1" applyFont="1" applyFill="1" applyBorder="1" applyAlignment="1">
      <alignment horizontal="right" vertical="center" wrapText="1"/>
    </xf>
    <xf numFmtId="3" fontId="17" fillId="6" borderId="4" xfId="0" applyNumberFormat="1" applyFont="1" applyFill="1" applyBorder="1" applyAlignment="1">
      <alignment horizontal="right" vertical="center" wrapText="1"/>
    </xf>
    <xf numFmtId="3" fontId="3" fillId="0" borderId="6" xfId="0" quotePrefix="1" applyNumberFormat="1" applyFont="1" applyBorder="1" applyAlignment="1">
      <alignment horizontal="center" vertical="top" wrapText="1"/>
    </xf>
    <xf numFmtId="3" fontId="4" fillId="8" borderId="6" xfId="0" quotePrefix="1" applyNumberFormat="1" applyFont="1" applyFill="1" applyBorder="1" applyAlignment="1">
      <alignment horizontal="center" vertical="top" wrapText="1"/>
    </xf>
    <xf numFmtId="3" fontId="20" fillId="9" borderId="8" xfId="0" applyNumberFormat="1" applyFont="1" applyFill="1" applyBorder="1" applyAlignment="1">
      <alignment horizontal="right" vertical="center" wrapText="1"/>
    </xf>
    <xf numFmtId="3" fontId="16" fillId="8" borderId="8" xfId="0" applyNumberFormat="1" applyFont="1" applyFill="1" applyBorder="1" applyAlignment="1">
      <alignment horizontal="right" vertical="center" wrapText="1"/>
    </xf>
    <xf numFmtId="3" fontId="16" fillId="7" borderId="8" xfId="0" applyNumberFormat="1" applyFont="1" applyFill="1" applyBorder="1" applyAlignment="1">
      <alignment horizontal="right" vertical="center" wrapText="1"/>
    </xf>
    <xf numFmtId="3" fontId="30" fillId="0" borderId="6" xfId="0" applyNumberFormat="1" applyFont="1" applyBorder="1" applyAlignment="1">
      <alignment horizontal="right" vertical="center" wrapText="1"/>
    </xf>
    <xf numFmtId="3" fontId="22" fillId="7" borderId="6" xfId="0" applyNumberFormat="1" applyFont="1" applyFill="1" applyBorder="1" applyAlignment="1">
      <alignment horizontal="right" vertical="center" wrapText="1"/>
    </xf>
    <xf numFmtId="3" fontId="24" fillId="7" borderId="6" xfId="0" applyNumberFormat="1" applyFont="1" applyFill="1" applyBorder="1" applyAlignment="1">
      <alignment horizontal="right" vertical="center" wrapText="1"/>
    </xf>
    <xf numFmtId="3" fontId="23" fillId="7" borderId="6" xfId="0" applyNumberFormat="1" applyFont="1" applyFill="1" applyBorder="1" applyAlignment="1">
      <alignment horizontal="right" vertical="top"/>
    </xf>
    <xf numFmtId="3" fontId="23" fillId="7" borderId="8" xfId="0" applyNumberFormat="1" applyFont="1" applyFill="1" applyBorder="1" applyAlignment="1">
      <alignment horizontal="right" vertical="center"/>
    </xf>
    <xf numFmtId="3" fontId="23" fillId="0" borderId="6" xfId="0" applyNumberFormat="1" applyFont="1" applyBorder="1" applyAlignment="1">
      <alignment horizontal="right" vertical="top"/>
    </xf>
    <xf numFmtId="3" fontId="23" fillId="0" borderId="16" xfId="0" applyNumberFormat="1" applyFont="1" applyBorder="1" applyAlignment="1">
      <alignment horizontal="right" vertical="center"/>
    </xf>
    <xf numFmtId="3" fontId="22" fillId="0" borderId="16" xfId="0" applyNumberFormat="1" applyFont="1" applyBorder="1" applyAlignment="1">
      <alignment horizontal="right" vertical="center" wrapText="1"/>
    </xf>
    <xf numFmtId="3" fontId="24" fillId="0" borderId="16" xfId="0" applyNumberFormat="1" applyFont="1" applyBorder="1" applyAlignment="1">
      <alignment horizontal="right" vertical="center" wrapText="1"/>
    </xf>
    <xf numFmtId="3" fontId="23" fillId="0" borderId="16" xfId="0" applyNumberFormat="1" applyFont="1" applyBorder="1" applyAlignment="1">
      <alignment horizontal="right" vertical="top"/>
    </xf>
    <xf numFmtId="3" fontId="23" fillId="0" borderId="17" xfId="0" applyNumberFormat="1" applyFont="1" applyBorder="1" applyAlignment="1">
      <alignment horizontal="right" vertical="center"/>
    </xf>
    <xf numFmtId="0" fontId="2" fillId="0" borderId="0" xfId="0" applyFont="1"/>
    <xf numFmtId="0" fontId="4" fillId="0" borderId="0" xfId="2" applyFont="1"/>
    <xf numFmtId="0" fontId="4" fillId="0" borderId="0" xfId="0" applyFont="1"/>
    <xf numFmtId="0" fontId="35" fillId="0" borderId="0" xfId="0" applyFont="1" applyAlignment="1">
      <alignment vertical="top"/>
    </xf>
    <xf numFmtId="0" fontId="33" fillId="6" borderId="5" xfId="0" applyFont="1" applyFill="1" applyBorder="1" applyAlignment="1">
      <alignment horizontal="center" vertical="top" wrapText="1"/>
    </xf>
    <xf numFmtId="0" fontId="32" fillId="7" borderId="5" xfId="0" applyFont="1" applyFill="1" applyBorder="1" applyAlignment="1">
      <alignment horizontal="center" vertical="top" wrapText="1"/>
    </xf>
    <xf numFmtId="0" fontId="32" fillId="8" borderId="5" xfId="0" applyFont="1" applyFill="1" applyBorder="1" applyAlignment="1">
      <alignment horizontal="center" vertical="top" wrapText="1"/>
    </xf>
    <xf numFmtId="0" fontId="37" fillId="9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33" fillId="8" borderId="5" xfId="0" applyFont="1" applyFill="1" applyBorder="1" applyAlignment="1">
      <alignment horizontal="center" vertical="top" wrapText="1"/>
    </xf>
    <xf numFmtId="0" fontId="38" fillId="9" borderId="5" xfId="0" applyFont="1" applyFill="1" applyBorder="1" applyAlignment="1">
      <alignment vertical="top" wrapText="1"/>
    </xf>
    <xf numFmtId="0" fontId="34" fillId="0" borderId="5" xfId="0" applyFont="1" applyBorder="1" applyAlignment="1">
      <alignment vertical="top" wrapText="1"/>
    </xf>
    <xf numFmtId="0" fontId="34" fillId="0" borderId="5" xfId="0" applyFont="1" applyBorder="1" applyAlignment="1">
      <alignment horizontal="center" vertical="top" wrapText="1"/>
    </xf>
    <xf numFmtId="0" fontId="33" fillId="7" borderId="5" xfId="0" applyFont="1" applyFill="1" applyBorder="1" applyAlignment="1">
      <alignment horizontal="center" vertical="top" wrapText="1"/>
    </xf>
    <xf numFmtId="0" fontId="38" fillId="9" borderId="5" xfId="0" applyFont="1" applyFill="1" applyBorder="1" applyAlignment="1">
      <alignment horizontal="center" vertical="top" wrapText="1"/>
    </xf>
    <xf numFmtId="3" fontId="22" fillId="0" borderId="8" xfId="0" applyNumberFormat="1" applyFont="1" applyBorder="1" applyAlignment="1">
      <alignment horizontal="right" vertical="top" wrapText="1"/>
    </xf>
    <xf numFmtId="0" fontId="33" fillId="6" borderId="9" xfId="0" applyFont="1" applyFill="1" applyBorder="1" applyAlignment="1">
      <alignment horizontal="center" vertical="top" wrapText="1"/>
    </xf>
    <xf numFmtId="0" fontId="33" fillId="7" borderId="11" xfId="0" applyFont="1" applyFill="1" applyBorder="1" applyAlignment="1">
      <alignment horizontal="center" vertical="top" wrapText="1"/>
    </xf>
    <xf numFmtId="164" fontId="34" fillId="0" borderId="5" xfId="3" applyFont="1" applyBorder="1" applyAlignment="1">
      <alignment vertical="top" wrapText="1"/>
    </xf>
    <xf numFmtId="164" fontId="3" fillId="0" borderId="6" xfId="3" quotePrefix="1" applyFont="1" applyBorder="1" applyAlignment="1">
      <alignment horizontal="center" vertical="top" wrapText="1"/>
    </xf>
    <xf numFmtId="164" fontId="22" fillId="0" borderId="6" xfId="3" applyFont="1" applyBorder="1" applyAlignment="1">
      <alignment horizontal="center" vertical="center" wrapText="1"/>
    </xf>
    <xf numFmtId="164" fontId="24" fillId="0" borderId="6" xfId="3" applyFont="1" applyBorder="1" applyAlignment="1">
      <alignment horizontal="right" vertical="center" wrapText="1"/>
    </xf>
    <xf numFmtId="164" fontId="23" fillId="0" borderId="8" xfId="3" applyFont="1" applyBorder="1" applyAlignment="1">
      <alignment horizontal="right" vertical="center"/>
    </xf>
    <xf numFmtId="164" fontId="0" fillId="0" borderId="0" xfId="3" applyFont="1"/>
    <xf numFmtId="3" fontId="24" fillId="0" borderId="6" xfId="0" applyNumberFormat="1" applyFont="1" applyFill="1" applyBorder="1" applyAlignment="1">
      <alignment horizontal="right" vertical="center" wrapText="1"/>
    </xf>
    <xf numFmtId="3" fontId="23" fillId="0" borderId="6" xfId="0" applyNumberFormat="1" applyFont="1" applyFill="1" applyBorder="1" applyAlignment="1">
      <alignment horizontal="right" vertical="top"/>
    </xf>
    <xf numFmtId="3" fontId="23" fillId="0" borderId="8" xfId="0" applyNumberFormat="1" applyFont="1" applyFill="1" applyBorder="1" applyAlignment="1">
      <alignment horizontal="right" vertical="center"/>
    </xf>
    <xf numFmtId="3" fontId="22" fillId="0" borderId="6" xfId="0" applyNumberFormat="1" applyFont="1" applyFill="1" applyBorder="1" applyAlignment="1">
      <alignment horizontal="right" vertical="center" wrapText="1"/>
    </xf>
    <xf numFmtId="3" fontId="24" fillId="0" borderId="13" xfId="0" applyNumberFormat="1" applyFont="1" applyFill="1" applyBorder="1" applyAlignment="1">
      <alignment horizontal="right" vertical="center" wrapText="1"/>
    </xf>
    <xf numFmtId="3" fontId="20" fillId="0" borderId="6" xfId="0" applyNumberFormat="1" applyFont="1" applyFill="1" applyBorder="1" applyAlignment="1">
      <alignment horizontal="right" vertical="center" wrapText="1"/>
    </xf>
    <xf numFmtId="3" fontId="21" fillId="0" borderId="8" xfId="0" applyNumberFormat="1" applyFont="1" applyFill="1" applyBorder="1" applyAlignment="1">
      <alignment horizontal="right" vertical="center" wrapText="1"/>
    </xf>
    <xf numFmtId="3" fontId="23" fillId="0" borderId="6" xfId="0" applyNumberFormat="1" applyFont="1" applyFill="1" applyBorder="1" applyAlignment="1">
      <alignment horizontal="right" vertical="center"/>
    </xf>
    <xf numFmtId="3" fontId="24" fillId="0" borderId="6" xfId="0" applyNumberFormat="1" applyFont="1" applyFill="1" applyBorder="1" applyAlignment="1">
      <alignment horizontal="center" vertical="center" wrapText="1"/>
    </xf>
    <xf numFmtId="3" fontId="23" fillId="0" borderId="8" xfId="0" applyNumberFormat="1" applyFont="1" applyFill="1" applyBorder="1" applyAlignment="1">
      <alignment horizontal="center" vertical="center"/>
    </xf>
    <xf numFmtId="3" fontId="23" fillId="0" borderId="6" xfId="0" applyNumberFormat="1" applyFont="1" applyFill="1" applyBorder="1" applyAlignment="1">
      <alignment horizontal="center" vertical="center"/>
    </xf>
    <xf numFmtId="3" fontId="29" fillId="0" borderId="6" xfId="0" applyNumberFormat="1" applyFont="1" applyFill="1" applyBorder="1" applyAlignment="1">
      <alignment horizontal="right" vertical="center" wrapText="1"/>
    </xf>
    <xf numFmtId="0" fontId="4" fillId="7" borderId="6" xfId="0" applyFont="1" applyFill="1" applyBorder="1" applyAlignment="1">
      <alignment horizontal="right" vertical="top" wrapText="1"/>
    </xf>
    <xf numFmtId="0" fontId="4" fillId="8" borderId="6" xfId="0" quotePrefix="1" applyFont="1" applyFill="1" applyBorder="1" applyAlignment="1">
      <alignment horizontal="right" vertical="top" wrapText="1"/>
    </xf>
    <xf numFmtId="0" fontId="3" fillId="0" borderId="6" xfId="0" quotePrefix="1" applyFont="1" applyBorder="1" applyAlignment="1">
      <alignment horizontal="right" vertical="top" wrapText="1"/>
    </xf>
    <xf numFmtId="3" fontId="19" fillId="9" borderId="6" xfId="0" quotePrefix="1" applyNumberFormat="1" applyFont="1" applyFill="1" applyBorder="1" applyAlignment="1">
      <alignment horizontal="right" vertical="top" wrapText="1"/>
    </xf>
    <xf numFmtId="3" fontId="3" fillId="0" borderId="6" xfId="0" quotePrefix="1" applyNumberFormat="1" applyFont="1" applyBorder="1" applyAlignment="1">
      <alignment horizontal="right" vertical="top" wrapText="1"/>
    </xf>
    <xf numFmtId="3" fontId="39" fillId="0" borderId="6" xfId="0" quotePrefix="1" applyNumberFormat="1" applyFont="1" applyBorder="1" applyAlignment="1">
      <alignment horizontal="right" vertical="top" wrapText="1"/>
    </xf>
    <xf numFmtId="3" fontId="3" fillId="0" borderId="6" xfId="0" quotePrefix="1" applyNumberFormat="1" applyFont="1" applyBorder="1" applyAlignment="1">
      <alignment vertical="top" wrapText="1"/>
    </xf>
    <xf numFmtId="3" fontId="22" fillId="0" borderId="6" xfId="0" applyNumberFormat="1" applyFont="1" applyBorder="1" applyAlignment="1">
      <alignment vertical="center" wrapText="1"/>
    </xf>
    <xf numFmtId="3" fontId="36" fillId="9" borderId="6" xfId="0" applyNumberFormat="1" applyFont="1" applyFill="1" applyBorder="1" applyAlignment="1">
      <alignment horizontal="right" vertical="center" wrapText="1"/>
    </xf>
    <xf numFmtId="3" fontId="36" fillId="9" borderId="6" xfId="0" quotePrefix="1" applyNumberFormat="1" applyFont="1" applyFill="1" applyBorder="1" applyAlignment="1">
      <alignment horizontal="right" vertical="top" wrapText="1"/>
    </xf>
    <xf numFmtId="0" fontId="34" fillId="0" borderId="5" xfId="0" applyFont="1" applyBorder="1" applyAlignment="1">
      <alignment horizontal="left" vertical="justify" wrapText="1"/>
    </xf>
    <xf numFmtId="0" fontId="19" fillId="9" borderId="6" xfId="0" quotePrefix="1" applyFont="1" applyFill="1" applyBorder="1" applyAlignment="1">
      <alignment horizontal="right" vertical="top" wrapText="1"/>
    </xf>
    <xf numFmtId="3" fontId="15" fillId="7" borderId="6" xfId="0" applyNumberFormat="1" applyFont="1" applyFill="1" applyBorder="1" applyAlignment="1">
      <alignment horizontal="right" vertical="center" wrapText="1"/>
    </xf>
    <xf numFmtId="3" fontId="15" fillId="8" borderId="6" xfId="0" applyNumberFormat="1" applyFont="1" applyFill="1" applyBorder="1" applyAlignment="1">
      <alignment horizontal="right" vertical="center" wrapText="1"/>
    </xf>
    <xf numFmtId="3" fontId="39" fillId="0" borderId="6" xfId="0" quotePrefix="1" applyNumberFormat="1" applyFont="1" applyFill="1" applyBorder="1" applyAlignment="1">
      <alignment vertical="top" wrapText="1"/>
    </xf>
    <xf numFmtId="3" fontId="15" fillId="8" borderId="6" xfId="0" quotePrefix="1" applyNumberFormat="1" applyFont="1" applyFill="1" applyBorder="1" applyAlignment="1">
      <alignment horizontal="right" vertical="top" wrapText="1"/>
    </xf>
    <xf numFmtId="3" fontId="39" fillId="0" borderId="6" xfId="0" applyNumberFormat="1" applyFont="1" applyBorder="1" applyAlignment="1">
      <alignment horizontal="right" vertical="top" wrapText="1"/>
    </xf>
    <xf numFmtId="0" fontId="36" fillId="9" borderId="6" xfId="0" quotePrefix="1" applyFont="1" applyFill="1" applyBorder="1" applyAlignment="1">
      <alignment horizontal="right" vertical="top" wrapText="1"/>
    </xf>
    <xf numFmtId="0" fontId="39" fillId="0" borderId="6" xfId="0" quotePrefix="1" applyFont="1" applyBorder="1" applyAlignment="1">
      <alignment horizontal="right" vertical="top" wrapText="1"/>
    </xf>
    <xf numFmtId="0" fontId="15" fillId="8" borderId="6" xfId="0" quotePrefix="1" applyFont="1" applyFill="1" applyBorder="1" applyAlignment="1">
      <alignment horizontal="right" vertical="top" wrapText="1"/>
    </xf>
    <xf numFmtId="0" fontId="39" fillId="0" borderId="6" xfId="0" applyFont="1" applyBorder="1" applyAlignment="1">
      <alignment horizontal="right" vertical="top" wrapText="1"/>
    </xf>
    <xf numFmtId="0" fontId="38" fillId="9" borderId="5" xfId="0" applyFont="1" applyFill="1" applyBorder="1" applyAlignment="1">
      <alignment horizontal="left" vertical="top" wrapText="1"/>
    </xf>
    <xf numFmtId="3" fontId="20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0" applyFont="1" applyAlignment="1">
      <alignment horizontal="center" wrapText="1"/>
    </xf>
    <xf numFmtId="0" fontId="32" fillId="0" borderId="0" xfId="0" applyFont="1" applyAlignment="1">
      <alignment horizontal="center" vertical="top" wrapText="1"/>
    </xf>
    <xf numFmtId="0" fontId="3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0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" fontId="8" fillId="4" borderId="3" xfId="1" applyNumberFormat="1" applyFont="1" applyFill="1" applyBorder="1" applyAlignment="1">
      <alignment horizontal="center" vertical="center" wrapText="1"/>
    </xf>
    <xf numFmtId="1" fontId="8" fillId="4" borderId="7" xfId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</cellXfs>
  <cellStyles count="4">
    <cellStyle name="Comma" xfId="3" builtinId="3"/>
    <cellStyle name="Normal" xfId="0" builtinId="0"/>
    <cellStyle name="Normal_mach03" xfId="1" xr:uid="{00000000-0005-0000-0000-000002000000}"/>
    <cellStyle name="Normal_mach3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1%20%2002-%2051,54,55,70,83,8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"/>
      <sheetName val="Anexa13MFP"/>
      <sheetName val="13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.1"/>
      <sheetName val="66.SPAS"/>
      <sheetName val="66"/>
      <sheetName val="CSM"/>
      <sheetName val="zone v."/>
      <sheetName val="67.03.04"/>
      <sheetName val="67.03.06"/>
      <sheetName val="67.03.30"/>
      <sheetName val="67,50,34"/>
      <sheetName val="67.50"/>
      <sheetName val="67"/>
      <sheetName val="66+68"/>
      <sheetName val="SPAS"/>
      <sheetName val="68-58"/>
      <sheetName val="crese"/>
      <sheetName val="Prim+SPAS"/>
      <sheetName val="68"/>
      <sheetName val="70,03,30,bl"/>
      <sheetName val="70,05,01"/>
      <sheetName val="70,06"/>
      <sheetName val="70,50"/>
      <sheetName val="70,50,,58 C.V."/>
      <sheetName val="70.50. nou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>
        <row r="7">
          <cell r="E7" t="str">
            <v>Prevederi
initiale</v>
          </cell>
        </row>
        <row r="10">
          <cell r="C10">
            <v>21146054</v>
          </cell>
          <cell r="D10">
            <v>24304833</v>
          </cell>
          <cell r="E10">
            <v>203421278</v>
          </cell>
          <cell r="F10">
            <v>220470347</v>
          </cell>
          <cell r="G10">
            <v>212360524</v>
          </cell>
          <cell r="H10">
            <v>212360524</v>
          </cell>
          <cell r="I10">
            <v>212360524</v>
          </cell>
          <cell r="J10">
            <v>0</v>
          </cell>
        </row>
      </sheetData>
      <sheetData sheetId="3">
        <row r="7">
          <cell r="L7">
            <v>734000</v>
          </cell>
        </row>
      </sheetData>
      <sheetData sheetId="4">
        <row r="8">
          <cell r="L8">
            <v>51000</v>
          </cell>
        </row>
      </sheetData>
      <sheetData sheetId="5">
        <row r="6">
          <cell r="B6" t="str">
            <v>la data de 31.12.2019</v>
          </cell>
        </row>
      </sheetData>
      <sheetData sheetId="6">
        <row r="8">
          <cell r="L8">
            <v>1967500</v>
          </cell>
        </row>
      </sheetData>
      <sheetData sheetId="7"/>
      <sheetData sheetId="8">
        <row r="8">
          <cell r="J8">
            <v>0</v>
          </cell>
        </row>
      </sheetData>
      <sheetData sheetId="9">
        <row r="6">
          <cell r="B6" t="str">
            <v>la data de 31.12.2019</v>
          </cell>
        </row>
      </sheetData>
      <sheetData sheetId="10">
        <row r="11">
          <cell r="D11">
            <v>0</v>
          </cell>
        </row>
      </sheetData>
      <sheetData sheetId="11">
        <row r="11">
          <cell r="E11">
            <v>0</v>
          </cell>
        </row>
      </sheetData>
      <sheetData sheetId="12">
        <row r="9">
          <cell r="L9">
            <v>0</v>
          </cell>
        </row>
      </sheetData>
      <sheetData sheetId="13"/>
      <sheetData sheetId="14">
        <row r="8">
          <cell r="L8">
            <v>300000</v>
          </cell>
        </row>
        <row r="11">
          <cell r="L11">
            <v>300000</v>
          </cell>
          <cell r="M11">
            <v>300000</v>
          </cell>
          <cell r="N11">
            <v>299999</v>
          </cell>
          <cell r="O11">
            <v>299999</v>
          </cell>
        </row>
      </sheetData>
      <sheetData sheetId="15">
        <row r="8">
          <cell r="L8">
            <v>4476000</v>
          </cell>
        </row>
        <row r="9">
          <cell r="O9">
            <v>4504588</v>
          </cell>
        </row>
      </sheetData>
      <sheetData sheetId="16"/>
      <sheetData sheetId="17">
        <row r="10">
          <cell r="E10">
            <v>0</v>
          </cell>
        </row>
      </sheetData>
      <sheetData sheetId="18">
        <row r="10">
          <cell r="E10">
            <v>0</v>
          </cell>
        </row>
      </sheetData>
      <sheetData sheetId="19">
        <row r="10">
          <cell r="E10">
            <v>0</v>
          </cell>
        </row>
      </sheetData>
      <sheetData sheetId="20">
        <row r="10">
          <cell r="E10">
            <v>0</v>
          </cell>
        </row>
      </sheetData>
      <sheetData sheetId="21">
        <row r="10">
          <cell r="E10">
            <v>0</v>
          </cell>
        </row>
      </sheetData>
      <sheetData sheetId="22">
        <row r="10">
          <cell r="D10">
            <v>188454</v>
          </cell>
        </row>
      </sheetData>
      <sheetData sheetId="23">
        <row r="10">
          <cell r="D10">
            <v>220500</v>
          </cell>
        </row>
      </sheetData>
      <sheetData sheetId="24"/>
      <sheetData sheetId="25"/>
      <sheetData sheetId="26">
        <row r="10">
          <cell r="D10">
            <v>2000</v>
          </cell>
        </row>
      </sheetData>
      <sheetData sheetId="27">
        <row r="10">
          <cell r="D10">
            <v>0</v>
          </cell>
        </row>
      </sheetData>
      <sheetData sheetId="28">
        <row r="10">
          <cell r="F10">
            <v>3321000</v>
          </cell>
        </row>
        <row r="11">
          <cell r="I11">
            <v>3719654</v>
          </cell>
        </row>
      </sheetData>
      <sheetData sheetId="29">
        <row r="10">
          <cell r="D10">
            <v>290581</v>
          </cell>
        </row>
      </sheetData>
      <sheetData sheetId="30"/>
      <sheetData sheetId="31">
        <row r="8">
          <cell r="J8">
            <v>0</v>
          </cell>
        </row>
      </sheetData>
      <sheetData sheetId="32">
        <row r="8">
          <cell r="J8">
            <v>4600000</v>
          </cell>
        </row>
      </sheetData>
      <sheetData sheetId="33">
        <row r="8">
          <cell r="J8">
            <v>1969986</v>
          </cell>
        </row>
      </sheetData>
      <sheetData sheetId="34">
        <row r="8">
          <cell r="J8">
            <v>4136101</v>
          </cell>
        </row>
      </sheetData>
      <sheetData sheetId="35">
        <row r="8">
          <cell r="J8">
            <v>0</v>
          </cell>
        </row>
      </sheetData>
      <sheetData sheetId="36">
        <row r="8">
          <cell r="J8">
            <v>0</v>
          </cell>
        </row>
      </sheetData>
      <sheetData sheetId="37">
        <row r="8">
          <cell r="J8">
            <v>135000</v>
          </cell>
        </row>
      </sheetData>
      <sheetData sheetId="38"/>
      <sheetData sheetId="39">
        <row r="8">
          <cell r="J8">
            <v>140000</v>
          </cell>
        </row>
      </sheetData>
      <sheetData sheetId="40">
        <row r="8">
          <cell r="L8">
            <v>9000000</v>
          </cell>
        </row>
      </sheetData>
      <sheetData sheetId="41"/>
      <sheetData sheetId="42">
        <row r="13">
          <cell r="L13">
            <v>1000565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K387"/>
  <sheetViews>
    <sheetView tabSelected="1" topLeftCell="A321" zoomScaleNormal="100" workbookViewId="0">
      <selection activeCell="G386" sqref="G386:I387"/>
    </sheetView>
  </sheetViews>
  <sheetFormatPr defaultRowHeight="12.75"/>
  <cols>
    <col min="1" max="1" width="38" style="135" customWidth="1"/>
    <col min="2" max="2" width="12.85546875" customWidth="1"/>
    <col min="3" max="3" width="14.5703125" customWidth="1"/>
    <col min="4" max="4" width="15.85546875" customWidth="1"/>
    <col min="5" max="5" width="16" customWidth="1"/>
    <col min="6" max="6" width="15.5703125" customWidth="1"/>
    <col min="7" max="9" width="14.28515625" customWidth="1"/>
    <col min="10" max="10" width="7.42578125" customWidth="1"/>
    <col min="11" max="11" width="15" customWidth="1"/>
    <col min="231" max="231" width="38" customWidth="1"/>
    <col min="232" max="232" width="12.85546875" customWidth="1"/>
    <col min="233" max="233" width="16.28515625" customWidth="1"/>
    <col min="234" max="234" width="18" customWidth="1"/>
    <col min="235" max="235" width="16" customWidth="1"/>
    <col min="236" max="236" width="15.5703125" customWidth="1"/>
    <col min="237" max="239" width="14.28515625" customWidth="1"/>
    <col min="240" max="240" width="15.7109375" customWidth="1"/>
    <col min="241" max="241" width="15" customWidth="1"/>
    <col min="242" max="242" width="3" customWidth="1"/>
    <col min="243" max="243" width="9.5703125" customWidth="1"/>
    <col min="247" max="247" width="10.5703125" customWidth="1"/>
    <col min="248" max="248" width="9.85546875" customWidth="1"/>
    <col min="249" max="249" width="10.28515625" customWidth="1"/>
    <col min="250" max="250" width="11.28515625" customWidth="1"/>
    <col min="251" max="251" width="11.140625" customWidth="1"/>
    <col min="252" max="252" width="11.85546875" customWidth="1"/>
    <col min="254" max="254" width="11.42578125" customWidth="1"/>
    <col min="487" max="487" width="38" customWidth="1"/>
    <col min="488" max="488" width="12.85546875" customWidth="1"/>
    <col min="489" max="489" width="16.28515625" customWidth="1"/>
    <col min="490" max="490" width="18" customWidth="1"/>
    <col min="491" max="491" width="16" customWidth="1"/>
    <col min="492" max="492" width="15.5703125" customWidth="1"/>
    <col min="493" max="495" width="14.28515625" customWidth="1"/>
    <col min="496" max="496" width="15.7109375" customWidth="1"/>
    <col min="497" max="497" width="15" customWidth="1"/>
    <col min="498" max="498" width="3" customWidth="1"/>
    <col min="499" max="499" width="9.5703125" customWidth="1"/>
    <col min="503" max="503" width="10.5703125" customWidth="1"/>
    <col min="504" max="504" width="9.85546875" customWidth="1"/>
    <col min="505" max="505" width="10.28515625" customWidth="1"/>
    <col min="506" max="506" width="11.28515625" customWidth="1"/>
    <col min="507" max="507" width="11.140625" customWidth="1"/>
    <col min="508" max="508" width="11.85546875" customWidth="1"/>
    <col min="510" max="510" width="11.42578125" customWidth="1"/>
    <col min="743" max="743" width="38" customWidth="1"/>
    <col min="744" max="744" width="12.85546875" customWidth="1"/>
    <col min="745" max="745" width="16.28515625" customWidth="1"/>
    <col min="746" max="746" width="18" customWidth="1"/>
    <col min="747" max="747" width="16" customWidth="1"/>
    <col min="748" max="748" width="15.5703125" customWidth="1"/>
    <col min="749" max="751" width="14.28515625" customWidth="1"/>
    <col min="752" max="752" width="15.7109375" customWidth="1"/>
    <col min="753" max="753" width="15" customWidth="1"/>
    <col min="754" max="754" width="3" customWidth="1"/>
    <col min="755" max="755" width="9.5703125" customWidth="1"/>
    <col min="759" max="759" width="10.5703125" customWidth="1"/>
    <col min="760" max="760" width="9.85546875" customWidth="1"/>
    <col min="761" max="761" width="10.28515625" customWidth="1"/>
    <col min="762" max="762" width="11.28515625" customWidth="1"/>
    <col min="763" max="763" width="11.140625" customWidth="1"/>
    <col min="764" max="764" width="11.85546875" customWidth="1"/>
    <col min="766" max="766" width="11.42578125" customWidth="1"/>
    <col min="999" max="999" width="38" customWidth="1"/>
    <col min="1000" max="1000" width="12.85546875" customWidth="1"/>
    <col min="1001" max="1001" width="16.28515625" customWidth="1"/>
    <col min="1002" max="1002" width="18" customWidth="1"/>
    <col min="1003" max="1003" width="16" customWidth="1"/>
    <col min="1004" max="1004" width="15.5703125" customWidth="1"/>
    <col min="1005" max="1007" width="14.28515625" customWidth="1"/>
    <col min="1008" max="1008" width="15.7109375" customWidth="1"/>
    <col min="1009" max="1009" width="15" customWidth="1"/>
    <col min="1010" max="1010" width="3" customWidth="1"/>
    <col min="1011" max="1011" width="9.5703125" customWidth="1"/>
    <col min="1015" max="1015" width="10.5703125" customWidth="1"/>
    <col min="1016" max="1016" width="9.85546875" customWidth="1"/>
    <col min="1017" max="1017" width="10.28515625" customWidth="1"/>
    <col min="1018" max="1018" width="11.28515625" customWidth="1"/>
    <col min="1019" max="1019" width="11.140625" customWidth="1"/>
    <col min="1020" max="1020" width="11.85546875" customWidth="1"/>
    <col min="1022" max="1022" width="11.42578125" customWidth="1"/>
    <col min="1255" max="1255" width="38" customWidth="1"/>
    <col min="1256" max="1256" width="12.85546875" customWidth="1"/>
    <col min="1257" max="1257" width="16.28515625" customWidth="1"/>
    <col min="1258" max="1258" width="18" customWidth="1"/>
    <col min="1259" max="1259" width="16" customWidth="1"/>
    <col min="1260" max="1260" width="15.5703125" customWidth="1"/>
    <col min="1261" max="1263" width="14.28515625" customWidth="1"/>
    <col min="1264" max="1264" width="15.7109375" customWidth="1"/>
    <col min="1265" max="1265" width="15" customWidth="1"/>
    <col min="1266" max="1266" width="3" customWidth="1"/>
    <col min="1267" max="1267" width="9.5703125" customWidth="1"/>
    <col min="1271" max="1271" width="10.5703125" customWidth="1"/>
    <col min="1272" max="1272" width="9.85546875" customWidth="1"/>
    <col min="1273" max="1273" width="10.28515625" customWidth="1"/>
    <col min="1274" max="1274" width="11.28515625" customWidth="1"/>
    <col min="1275" max="1275" width="11.140625" customWidth="1"/>
    <col min="1276" max="1276" width="11.85546875" customWidth="1"/>
    <col min="1278" max="1278" width="11.42578125" customWidth="1"/>
    <col min="1511" max="1511" width="38" customWidth="1"/>
    <col min="1512" max="1512" width="12.85546875" customWidth="1"/>
    <col min="1513" max="1513" width="16.28515625" customWidth="1"/>
    <col min="1514" max="1514" width="18" customWidth="1"/>
    <col min="1515" max="1515" width="16" customWidth="1"/>
    <col min="1516" max="1516" width="15.5703125" customWidth="1"/>
    <col min="1517" max="1519" width="14.28515625" customWidth="1"/>
    <col min="1520" max="1520" width="15.7109375" customWidth="1"/>
    <col min="1521" max="1521" width="15" customWidth="1"/>
    <col min="1522" max="1522" width="3" customWidth="1"/>
    <col min="1523" max="1523" width="9.5703125" customWidth="1"/>
    <col min="1527" max="1527" width="10.5703125" customWidth="1"/>
    <col min="1528" max="1528" width="9.85546875" customWidth="1"/>
    <col min="1529" max="1529" width="10.28515625" customWidth="1"/>
    <col min="1530" max="1530" width="11.28515625" customWidth="1"/>
    <col min="1531" max="1531" width="11.140625" customWidth="1"/>
    <col min="1532" max="1532" width="11.85546875" customWidth="1"/>
    <col min="1534" max="1534" width="11.42578125" customWidth="1"/>
    <col min="1767" max="1767" width="38" customWidth="1"/>
    <col min="1768" max="1768" width="12.85546875" customWidth="1"/>
    <col min="1769" max="1769" width="16.28515625" customWidth="1"/>
    <col min="1770" max="1770" width="18" customWidth="1"/>
    <col min="1771" max="1771" width="16" customWidth="1"/>
    <col min="1772" max="1772" width="15.5703125" customWidth="1"/>
    <col min="1773" max="1775" width="14.28515625" customWidth="1"/>
    <col min="1776" max="1776" width="15.7109375" customWidth="1"/>
    <col min="1777" max="1777" width="15" customWidth="1"/>
    <col min="1778" max="1778" width="3" customWidth="1"/>
    <col min="1779" max="1779" width="9.5703125" customWidth="1"/>
    <col min="1783" max="1783" width="10.5703125" customWidth="1"/>
    <col min="1784" max="1784" width="9.85546875" customWidth="1"/>
    <col min="1785" max="1785" width="10.28515625" customWidth="1"/>
    <col min="1786" max="1786" width="11.28515625" customWidth="1"/>
    <col min="1787" max="1787" width="11.140625" customWidth="1"/>
    <col min="1788" max="1788" width="11.85546875" customWidth="1"/>
    <col min="1790" max="1790" width="11.42578125" customWidth="1"/>
    <col min="2023" max="2023" width="38" customWidth="1"/>
    <col min="2024" max="2024" width="12.85546875" customWidth="1"/>
    <col min="2025" max="2025" width="16.28515625" customWidth="1"/>
    <col min="2026" max="2026" width="18" customWidth="1"/>
    <col min="2027" max="2027" width="16" customWidth="1"/>
    <col min="2028" max="2028" width="15.5703125" customWidth="1"/>
    <col min="2029" max="2031" width="14.28515625" customWidth="1"/>
    <col min="2032" max="2032" width="15.7109375" customWidth="1"/>
    <col min="2033" max="2033" width="15" customWidth="1"/>
    <col min="2034" max="2034" width="3" customWidth="1"/>
    <col min="2035" max="2035" width="9.5703125" customWidth="1"/>
    <col min="2039" max="2039" width="10.5703125" customWidth="1"/>
    <col min="2040" max="2040" width="9.85546875" customWidth="1"/>
    <col min="2041" max="2041" width="10.28515625" customWidth="1"/>
    <col min="2042" max="2042" width="11.28515625" customWidth="1"/>
    <col min="2043" max="2043" width="11.140625" customWidth="1"/>
    <col min="2044" max="2044" width="11.85546875" customWidth="1"/>
    <col min="2046" max="2046" width="11.42578125" customWidth="1"/>
    <col min="2279" max="2279" width="38" customWidth="1"/>
    <col min="2280" max="2280" width="12.85546875" customWidth="1"/>
    <col min="2281" max="2281" width="16.28515625" customWidth="1"/>
    <col min="2282" max="2282" width="18" customWidth="1"/>
    <col min="2283" max="2283" width="16" customWidth="1"/>
    <col min="2284" max="2284" width="15.5703125" customWidth="1"/>
    <col min="2285" max="2287" width="14.28515625" customWidth="1"/>
    <col min="2288" max="2288" width="15.7109375" customWidth="1"/>
    <col min="2289" max="2289" width="15" customWidth="1"/>
    <col min="2290" max="2290" width="3" customWidth="1"/>
    <col min="2291" max="2291" width="9.5703125" customWidth="1"/>
    <col min="2295" max="2295" width="10.5703125" customWidth="1"/>
    <col min="2296" max="2296" width="9.85546875" customWidth="1"/>
    <col min="2297" max="2297" width="10.28515625" customWidth="1"/>
    <col min="2298" max="2298" width="11.28515625" customWidth="1"/>
    <col min="2299" max="2299" width="11.140625" customWidth="1"/>
    <col min="2300" max="2300" width="11.85546875" customWidth="1"/>
    <col min="2302" max="2302" width="11.42578125" customWidth="1"/>
    <col min="2535" max="2535" width="38" customWidth="1"/>
    <col min="2536" max="2536" width="12.85546875" customWidth="1"/>
    <col min="2537" max="2537" width="16.28515625" customWidth="1"/>
    <col min="2538" max="2538" width="18" customWidth="1"/>
    <col min="2539" max="2539" width="16" customWidth="1"/>
    <col min="2540" max="2540" width="15.5703125" customWidth="1"/>
    <col min="2541" max="2543" width="14.28515625" customWidth="1"/>
    <col min="2544" max="2544" width="15.7109375" customWidth="1"/>
    <col min="2545" max="2545" width="15" customWidth="1"/>
    <col min="2546" max="2546" width="3" customWidth="1"/>
    <col min="2547" max="2547" width="9.5703125" customWidth="1"/>
    <col min="2551" max="2551" width="10.5703125" customWidth="1"/>
    <col min="2552" max="2552" width="9.85546875" customWidth="1"/>
    <col min="2553" max="2553" width="10.28515625" customWidth="1"/>
    <col min="2554" max="2554" width="11.28515625" customWidth="1"/>
    <col min="2555" max="2555" width="11.140625" customWidth="1"/>
    <col min="2556" max="2556" width="11.85546875" customWidth="1"/>
    <col min="2558" max="2558" width="11.42578125" customWidth="1"/>
    <col min="2791" max="2791" width="38" customWidth="1"/>
    <col min="2792" max="2792" width="12.85546875" customWidth="1"/>
    <col min="2793" max="2793" width="16.28515625" customWidth="1"/>
    <col min="2794" max="2794" width="18" customWidth="1"/>
    <col min="2795" max="2795" width="16" customWidth="1"/>
    <col min="2796" max="2796" width="15.5703125" customWidth="1"/>
    <col min="2797" max="2799" width="14.28515625" customWidth="1"/>
    <col min="2800" max="2800" width="15.7109375" customWidth="1"/>
    <col min="2801" max="2801" width="15" customWidth="1"/>
    <col min="2802" max="2802" width="3" customWidth="1"/>
    <col min="2803" max="2803" width="9.5703125" customWidth="1"/>
    <col min="2807" max="2807" width="10.5703125" customWidth="1"/>
    <col min="2808" max="2808" width="9.85546875" customWidth="1"/>
    <col min="2809" max="2809" width="10.28515625" customWidth="1"/>
    <col min="2810" max="2810" width="11.28515625" customWidth="1"/>
    <col min="2811" max="2811" width="11.140625" customWidth="1"/>
    <col min="2812" max="2812" width="11.85546875" customWidth="1"/>
    <col min="2814" max="2814" width="11.42578125" customWidth="1"/>
    <col min="3047" max="3047" width="38" customWidth="1"/>
    <col min="3048" max="3048" width="12.85546875" customWidth="1"/>
    <col min="3049" max="3049" width="16.28515625" customWidth="1"/>
    <col min="3050" max="3050" width="18" customWidth="1"/>
    <col min="3051" max="3051" width="16" customWidth="1"/>
    <col min="3052" max="3052" width="15.5703125" customWidth="1"/>
    <col min="3053" max="3055" width="14.28515625" customWidth="1"/>
    <col min="3056" max="3056" width="15.7109375" customWidth="1"/>
    <col min="3057" max="3057" width="15" customWidth="1"/>
    <col min="3058" max="3058" width="3" customWidth="1"/>
    <col min="3059" max="3059" width="9.5703125" customWidth="1"/>
    <col min="3063" max="3063" width="10.5703125" customWidth="1"/>
    <col min="3064" max="3064" width="9.85546875" customWidth="1"/>
    <col min="3065" max="3065" width="10.28515625" customWidth="1"/>
    <col min="3066" max="3066" width="11.28515625" customWidth="1"/>
    <col min="3067" max="3067" width="11.140625" customWidth="1"/>
    <col min="3068" max="3068" width="11.85546875" customWidth="1"/>
    <col min="3070" max="3070" width="11.42578125" customWidth="1"/>
    <col min="3303" max="3303" width="38" customWidth="1"/>
    <col min="3304" max="3304" width="12.85546875" customWidth="1"/>
    <col min="3305" max="3305" width="16.28515625" customWidth="1"/>
    <col min="3306" max="3306" width="18" customWidth="1"/>
    <col min="3307" max="3307" width="16" customWidth="1"/>
    <col min="3308" max="3308" width="15.5703125" customWidth="1"/>
    <col min="3309" max="3311" width="14.28515625" customWidth="1"/>
    <col min="3312" max="3312" width="15.7109375" customWidth="1"/>
    <col min="3313" max="3313" width="15" customWidth="1"/>
    <col min="3314" max="3314" width="3" customWidth="1"/>
    <col min="3315" max="3315" width="9.5703125" customWidth="1"/>
    <col min="3319" max="3319" width="10.5703125" customWidth="1"/>
    <col min="3320" max="3320" width="9.85546875" customWidth="1"/>
    <col min="3321" max="3321" width="10.28515625" customWidth="1"/>
    <col min="3322" max="3322" width="11.28515625" customWidth="1"/>
    <col min="3323" max="3323" width="11.140625" customWidth="1"/>
    <col min="3324" max="3324" width="11.85546875" customWidth="1"/>
    <col min="3326" max="3326" width="11.42578125" customWidth="1"/>
    <col min="3559" max="3559" width="38" customWidth="1"/>
    <col min="3560" max="3560" width="12.85546875" customWidth="1"/>
    <col min="3561" max="3561" width="16.28515625" customWidth="1"/>
    <col min="3562" max="3562" width="18" customWidth="1"/>
    <col min="3563" max="3563" width="16" customWidth="1"/>
    <col min="3564" max="3564" width="15.5703125" customWidth="1"/>
    <col min="3565" max="3567" width="14.28515625" customWidth="1"/>
    <col min="3568" max="3568" width="15.7109375" customWidth="1"/>
    <col min="3569" max="3569" width="15" customWidth="1"/>
    <col min="3570" max="3570" width="3" customWidth="1"/>
    <col min="3571" max="3571" width="9.5703125" customWidth="1"/>
    <col min="3575" max="3575" width="10.5703125" customWidth="1"/>
    <col min="3576" max="3576" width="9.85546875" customWidth="1"/>
    <col min="3577" max="3577" width="10.28515625" customWidth="1"/>
    <col min="3578" max="3578" width="11.28515625" customWidth="1"/>
    <col min="3579" max="3579" width="11.140625" customWidth="1"/>
    <col min="3580" max="3580" width="11.85546875" customWidth="1"/>
    <col min="3582" max="3582" width="11.42578125" customWidth="1"/>
    <col min="3815" max="3815" width="38" customWidth="1"/>
    <col min="3816" max="3816" width="12.85546875" customWidth="1"/>
    <col min="3817" max="3817" width="16.28515625" customWidth="1"/>
    <col min="3818" max="3818" width="18" customWidth="1"/>
    <col min="3819" max="3819" width="16" customWidth="1"/>
    <col min="3820" max="3820" width="15.5703125" customWidth="1"/>
    <col min="3821" max="3823" width="14.28515625" customWidth="1"/>
    <col min="3824" max="3824" width="15.7109375" customWidth="1"/>
    <col min="3825" max="3825" width="15" customWidth="1"/>
    <col min="3826" max="3826" width="3" customWidth="1"/>
    <col min="3827" max="3827" width="9.5703125" customWidth="1"/>
    <col min="3831" max="3831" width="10.5703125" customWidth="1"/>
    <col min="3832" max="3832" width="9.85546875" customWidth="1"/>
    <col min="3833" max="3833" width="10.28515625" customWidth="1"/>
    <col min="3834" max="3834" width="11.28515625" customWidth="1"/>
    <col min="3835" max="3835" width="11.140625" customWidth="1"/>
    <col min="3836" max="3836" width="11.85546875" customWidth="1"/>
    <col min="3838" max="3838" width="11.42578125" customWidth="1"/>
    <col min="4071" max="4071" width="38" customWidth="1"/>
    <col min="4072" max="4072" width="12.85546875" customWidth="1"/>
    <col min="4073" max="4073" width="16.28515625" customWidth="1"/>
    <col min="4074" max="4074" width="18" customWidth="1"/>
    <col min="4075" max="4075" width="16" customWidth="1"/>
    <col min="4076" max="4076" width="15.5703125" customWidth="1"/>
    <col min="4077" max="4079" width="14.28515625" customWidth="1"/>
    <col min="4080" max="4080" width="15.7109375" customWidth="1"/>
    <col min="4081" max="4081" width="15" customWidth="1"/>
    <col min="4082" max="4082" width="3" customWidth="1"/>
    <col min="4083" max="4083" width="9.5703125" customWidth="1"/>
    <col min="4087" max="4087" width="10.5703125" customWidth="1"/>
    <col min="4088" max="4088" width="9.85546875" customWidth="1"/>
    <col min="4089" max="4089" width="10.28515625" customWidth="1"/>
    <col min="4090" max="4090" width="11.28515625" customWidth="1"/>
    <col min="4091" max="4091" width="11.140625" customWidth="1"/>
    <col min="4092" max="4092" width="11.85546875" customWidth="1"/>
    <col min="4094" max="4094" width="11.42578125" customWidth="1"/>
    <col min="4327" max="4327" width="38" customWidth="1"/>
    <col min="4328" max="4328" width="12.85546875" customWidth="1"/>
    <col min="4329" max="4329" width="16.28515625" customWidth="1"/>
    <col min="4330" max="4330" width="18" customWidth="1"/>
    <col min="4331" max="4331" width="16" customWidth="1"/>
    <col min="4332" max="4332" width="15.5703125" customWidth="1"/>
    <col min="4333" max="4335" width="14.28515625" customWidth="1"/>
    <col min="4336" max="4336" width="15.7109375" customWidth="1"/>
    <col min="4337" max="4337" width="15" customWidth="1"/>
    <col min="4338" max="4338" width="3" customWidth="1"/>
    <col min="4339" max="4339" width="9.5703125" customWidth="1"/>
    <col min="4343" max="4343" width="10.5703125" customWidth="1"/>
    <col min="4344" max="4344" width="9.85546875" customWidth="1"/>
    <col min="4345" max="4345" width="10.28515625" customWidth="1"/>
    <col min="4346" max="4346" width="11.28515625" customWidth="1"/>
    <col min="4347" max="4347" width="11.140625" customWidth="1"/>
    <col min="4348" max="4348" width="11.85546875" customWidth="1"/>
    <col min="4350" max="4350" width="11.42578125" customWidth="1"/>
    <col min="4583" max="4583" width="38" customWidth="1"/>
    <col min="4584" max="4584" width="12.85546875" customWidth="1"/>
    <col min="4585" max="4585" width="16.28515625" customWidth="1"/>
    <col min="4586" max="4586" width="18" customWidth="1"/>
    <col min="4587" max="4587" width="16" customWidth="1"/>
    <col min="4588" max="4588" width="15.5703125" customWidth="1"/>
    <col min="4589" max="4591" width="14.28515625" customWidth="1"/>
    <col min="4592" max="4592" width="15.7109375" customWidth="1"/>
    <col min="4593" max="4593" width="15" customWidth="1"/>
    <col min="4594" max="4594" width="3" customWidth="1"/>
    <col min="4595" max="4595" width="9.5703125" customWidth="1"/>
    <col min="4599" max="4599" width="10.5703125" customWidth="1"/>
    <col min="4600" max="4600" width="9.85546875" customWidth="1"/>
    <col min="4601" max="4601" width="10.28515625" customWidth="1"/>
    <col min="4602" max="4602" width="11.28515625" customWidth="1"/>
    <col min="4603" max="4603" width="11.140625" customWidth="1"/>
    <col min="4604" max="4604" width="11.85546875" customWidth="1"/>
    <col min="4606" max="4606" width="11.42578125" customWidth="1"/>
    <col min="4839" max="4839" width="38" customWidth="1"/>
    <col min="4840" max="4840" width="12.85546875" customWidth="1"/>
    <col min="4841" max="4841" width="16.28515625" customWidth="1"/>
    <col min="4842" max="4842" width="18" customWidth="1"/>
    <col min="4843" max="4843" width="16" customWidth="1"/>
    <col min="4844" max="4844" width="15.5703125" customWidth="1"/>
    <col min="4845" max="4847" width="14.28515625" customWidth="1"/>
    <col min="4848" max="4848" width="15.7109375" customWidth="1"/>
    <col min="4849" max="4849" width="15" customWidth="1"/>
    <col min="4850" max="4850" width="3" customWidth="1"/>
    <col min="4851" max="4851" width="9.5703125" customWidth="1"/>
    <col min="4855" max="4855" width="10.5703125" customWidth="1"/>
    <col min="4856" max="4856" width="9.85546875" customWidth="1"/>
    <col min="4857" max="4857" width="10.28515625" customWidth="1"/>
    <col min="4858" max="4858" width="11.28515625" customWidth="1"/>
    <col min="4859" max="4859" width="11.140625" customWidth="1"/>
    <col min="4860" max="4860" width="11.85546875" customWidth="1"/>
    <col min="4862" max="4862" width="11.42578125" customWidth="1"/>
    <col min="5095" max="5095" width="38" customWidth="1"/>
    <col min="5096" max="5096" width="12.85546875" customWidth="1"/>
    <col min="5097" max="5097" width="16.28515625" customWidth="1"/>
    <col min="5098" max="5098" width="18" customWidth="1"/>
    <col min="5099" max="5099" width="16" customWidth="1"/>
    <col min="5100" max="5100" width="15.5703125" customWidth="1"/>
    <col min="5101" max="5103" width="14.28515625" customWidth="1"/>
    <col min="5104" max="5104" width="15.7109375" customWidth="1"/>
    <col min="5105" max="5105" width="15" customWidth="1"/>
    <col min="5106" max="5106" width="3" customWidth="1"/>
    <col min="5107" max="5107" width="9.5703125" customWidth="1"/>
    <col min="5111" max="5111" width="10.5703125" customWidth="1"/>
    <col min="5112" max="5112" width="9.85546875" customWidth="1"/>
    <col min="5113" max="5113" width="10.28515625" customWidth="1"/>
    <col min="5114" max="5114" width="11.28515625" customWidth="1"/>
    <col min="5115" max="5115" width="11.140625" customWidth="1"/>
    <col min="5116" max="5116" width="11.85546875" customWidth="1"/>
    <col min="5118" max="5118" width="11.42578125" customWidth="1"/>
    <col min="5351" max="5351" width="38" customWidth="1"/>
    <col min="5352" max="5352" width="12.85546875" customWidth="1"/>
    <col min="5353" max="5353" width="16.28515625" customWidth="1"/>
    <col min="5354" max="5354" width="18" customWidth="1"/>
    <col min="5355" max="5355" width="16" customWidth="1"/>
    <col min="5356" max="5356" width="15.5703125" customWidth="1"/>
    <col min="5357" max="5359" width="14.28515625" customWidth="1"/>
    <col min="5360" max="5360" width="15.7109375" customWidth="1"/>
    <col min="5361" max="5361" width="15" customWidth="1"/>
    <col min="5362" max="5362" width="3" customWidth="1"/>
    <col min="5363" max="5363" width="9.5703125" customWidth="1"/>
    <col min="5367" max="5367" width="10.5703125" customWidth="1"/>
    <col min="5368" max="5368" width="9.85546875" customWidth="1"/>
    <col min="5369" max="5369" width="10.28515625" customWidth="1"/>
    <col min="5370" max="5370" width="11.28515625" customWidth="1"/>
    <col min="5371" max="5371" width="11.140625" customWidth="1"/>
    <col min="5372" max="5372" width="11.85546875" customWidth="1"/>
    <col min="5374" max="5374" width="11.42578125" customWidth="1"/>
    <col min="5607" max="5607" width="38" customWidth="1"/>
    <col min="5608" max="5608" width="12.85546875" customWidth="1"/>
    <col min="5609" max="5609" width="16.28515625" customWidth="1"/>
    <col min="5610" max="5610" width="18" customWidth="1"/>
    <col min="5611" max="5611" width="16" customWidth="1"/>
    <col min="5612" max="5612" width="15.5703125" customWidth="1"/>
    <col min="5613" max="5615" width="14.28515625" customWidth="1"/>
    <col min="5616" max="5616" width="15.7109375" customWidth="1"/>
    <col min="5617" max="5617" width="15" customWidth="1"/>
    <col min="5618" max="5618" width="3" customWidth="1"/>
    <col min="5619" max="5619" width="9.5703125" customWidth="1"/>
    <col min="5623" max="5623" width="10.5703125" customWidth="1"/>
    <col min="5624" max="5624" width="9.85546875" customWidth="1"/>
    <col min="5625" max="5625" width="10.28515625" customWidth="1"/>
    <col min="5626" max="5626" width="11.28515625" customWidth="1"/>
    <col min="5627" max="5627" width="11.140625" customWidth="1"/>
    <col min="5628" max="5628" width="11.85546875" customWidth="1"/>
    <col min="5630" max="5630" width="11.42578125" customWidth="1"/>
    <col min="5863" max="5863" width="38" customWidth="1"/>
    <col min="5864" max="5864" width="12.85546875" customWidth="1"/>
    <col min="5865" max="5865" width="16.28515625" customWidth="1"/>
    <col min="5866" max="5866" width="18" customWidth="1"/>
    <col min="5867" max="5867" width="16" customWidth="1"/>
    <col min="5868" max="5868" width="15.5703125" customWidth="1"/>
    <col min="5869" max="5871" width="14.28515625" customWidth="1"/>
    <col min="5872" max="5872" width="15.7109375" customWidth="1"/>
    <col min="5873" max="5873" width="15" customWidth="1"/>
    <col min="5874" max="5874" width="3" customWidth="1"/>
    <col min="5875" max="5875" width="9.5703125" customWidth="1"/>
    <col min="5879" max="5879" width="10.5703125" customWidth="1"/>
    <col min="5880" max="5880" width="9.85546875" customWidth="1"/>
    <col min="5881" max="5881" width="10.28515625" customWidth="1"/>
    <col min="5882" max="5882" width="11.28515625" customWidth="1"/>
    <col min="5883" max="5883" width="11.140625" customWidth="1"/>
    <col min="5884" max="5884" width="11.85546875" customWidth="1"/>
    <col min="5886" max="5886" width="11.42578125" customWidth="1"/>
    <col min="6119" max="6119" width="38" customWidth="1"/>
    <col min="6120" max="6120" width="12.85546875" customWidth="1"/>
    <col min="6121" max="6121" width="16.28515625" customWidth="1"/>
    <col min="6122" max="6122" width="18" customWidth="1"/>
    <col min="6123" max="6123" width="16" customWidth="1"/>
    <col min="6124" max="6124" width="15.5703125" customWidth="1"/>
    <col min="6125" max="6127" width="14.28515625" customWidth="1"/>
    <col min="6128" max="6128" width="15.7109375" customWidth="1"/>
    <col min="6129" max="6129" width="15" customWidth="1"/>
    <col min="6130" max="6130" width="3" customWidth="1"/>
    <col min="6131" max="6131" width="9.5703125" customWidth="1"/>
    <col min="6135" max="6135" width="10.5703125" customWidth="1"/>
    <col min="6136" max="6136" width="9.85546875" customWidth="1"/>
    <col min="6137" max="6137" width="10.28515625" customWidth="1"/>
    <col min="6138" max="6138" width="11.28515625" customWidth="1"/>
    <col min="6139" max="6139" width="11.140625" customWidth="1"/>
    <col min="6140" max="6140" width="11.85546875" customWidth="1"/>
    <col min="6142" max="6142" width="11.42578125" customWidth="1"/>
    <col min="6375" max="6375" width="38" customWidth="1"/>
    <col min="6376" max="6376" width="12.85546875" customWidth="1"/>
    <col min="6377" max="6377" width="16.28515625" customWidth="1"/>
    <col min="6378" max="6378" width="18" customWidth="1"/>
    <col min="6379" max="6379" width="16" customWidth="1"/>
    <col min="6380" max="6380" width="15.5703125" customWidth="1"/>
    <col min="6381" max="6383" width="14.28515625" customWidth="1"/>
    <col min="6384" max="6384" width="15.7109375" customWidth="1"/>
    <col min="6385" max="6385" width="15" customWidth="1"/>
    <col min="6386" max="6386" width="3" customWidth="1"/>
    <col min="6387" max="6387" width="9.5703125" customWidth="1"/>
    <col min="6391" max="6391" width="10.5703125" customWidth="1"/>
    <col min="6392" max="6392" width="9.85546875" customWidth="1"/>
    <col min="6393" max="6393" width="10.28515625" customWidth="1"/>
    <col min="6394" max="6394" width="11.28515625" customWidth="1"/>
    <col min="6395" max="6395" width="11.140625" customWidth="1"/>
    <col min="6396" max="6396" width="11.85546875" customWidth="1"/>
    <col min="6398" max="6398" width="11.42578125" customWidth="1"/>
    <col min="6631" max="6631" width="38" customWidth="1"/>
    <col min="6632" max="6632" width="12.85546875" customWidth="1"/>
    <col min="6633" max="6633" width="16.28515625" customWidth="1"/>
    <col min="6634" max="6634" width="18" customWidth="1"/>
    <col min="6635" max="6635" width="16" customWidth="1"/>
    <col min="6636" max="6636" width="15.5703125" customWidth="1"/>
    <col min="6637" max="6639" width="14.28515625" customWidth="1"/>
    <col min="6640" max="6640" width="15.7109375" customWidth="1"/>
    <col min="6641" max="6641" width="15" customWidth="1"/>
    <col min="6642" max="6642" width="3" customWidth="1"/>
    <col min="6643" max="6643" width="9.5703125" customWidth="1"/>
    <col min="6647" max="6647" width="10.5703125" customWidth="1"/>
    <col min="6648" max="6648" width="9.85546875" customWidth="1"/>
    <col min="6649" max="6649" width="10.28515625" customWidth="1"/>
    <col min="6650" max="6650" width="11.28515625" customWidth="1"/>
    <col min="6651" max="6651" width="11.140625" customWidth="1"/>
    <col min="6652" max="6652" width="11.85546875" customWidth="1"/>
    <col min="6654" max="6654" width="11.42578125" customWidth="1"/>
    <col min="6887" max="6887" width="38" customWidth="1"/>
    <col min="6888" max="6888" width="12.85546875" customWidth="1"/>
    <col min="6889" max="6889" width="16.28515625" customWidth="1"/>
    <col min="6890" max="6890" width="18" customWidth="1"/>
    <col min="6891" max="6891" width="16" customWidth="1"/>
    <col min="6892" max="6892" width="15.5703125" customWidth="1"/>
    <col min="6893" max="6895" width="14.28515625" customWidth="1"/>
    <col min="6896" max="6896" width="15.7109375" customWidth="1"/>
    <col min="6897" max="6897" width="15" customWidth="1"/>
    <col min="6898" max="6898" width="3" customWidth="1"/>
    <col min="6899" max="6899" width="9.5703125" customWidth="1"/>
    <col min="6903" max="6903" width="10.5703125" customWidth="1"/>
    <col min="6904" max="6904" width="9.85546875" customWidth="1"/>
    <col min="6905" max="6905" width="10.28515625" customWidth="1"/>
    <col min="6906" max="6906" width="11.28515625" customWidth="1"/>
    <col min="6907" max="6907" width="11.140625" customWidth="1"/>
    <col min="6908" max="6908" width="11.85546875" customWidth="1"/>
    <col min="6910" max="6910" width="11.42578125" customWidth="1"/>
    <col min="7143" max="7143" width="38" customWidth="1"/>
    <col min="7144" max="7144" width="12.85546875" customWidth="1"/>
    <col min="7145" max="7145" width="16.28515625" customWidth="1"/>
    <col min="7146" max="7146" width="18" customWidth="1"/>
    <col min="7147" max="7147" width="16" customWidth="1"/>
    <col min="7148" max="7148" width="15.5703125" customWidth="1"/>
    <col min="7149" max="7151" width="14.28515625" customWidth="1"/>
    <col min="7152" max="7152" width="15.7109375" customWidth="1"/>
    <col min="7153" max="7153" width="15" customWidth="1"/>
    <col min="7154" max="7154" width="3" customWidth="1"/>
    <col min="7155" max="7155" width="9.5703125" customWidth="1"/>
    <col min="7159" max="7159" width="10.5703125" customWidth="1"/>
    <col min="7160" max="7160" width="9.85546875" customWidth="1"/>
    <col min="7161" max="7161" width="10.28515625" customWidth="1"/>
    <col min="7162" max="7162" width="11.28515625" customWidth="1"/>
    <col min="7163" max="7163" width="11.140625" customWidth="1"/>
    <col min="7164" max="7164" width="11.85546875" customWidth="1"/>
    <col min="7166" max="7166" width="11.42578125" customWidth="1"/>
    <col min="7399" max="7399" width="38" customWidth="1"/>
    <col min="7400" max="7400" width="12.85546875" customWidth="1"/>
    <col min="7401" max="7401" width="16.28515625" customWidth="1"/>
    <col min="7402" max="7402" width="18" customWidth="1"/>
    <col min="7403" max="7403" width="16" customWidth="1"/>
    <col min="7404" max="7404" width="15.5703125" customWidth="1"/>
    <col min="7405" max="7407" width="14.28515625" customWidth="1"/>
    <col min="7408" max="7408" width="15.7109375" customWidth="1"/>
    <col min="7409" max="7409" width="15" customWidth="1"/>
    <col min="7410" max="7410" width="3" customWidth="1"/>
    <col min="7411" max="7411" width="9.5703125" customWidth="1"/>
    <col min="7415" max="7415" width="10.5703125" customWidth="1"/>
    <col min="7416" max="7416" width="9.85546875" customWidth="1"/>
    <col min="7417" max="7417" width="10.28515625" customWidth="1"/>
    <col min="7418" max="7418" width="11.28515625" customWidth="1"/>
    <col min="7419" max="7419" width="11.140625" customWidth="1"/>
    <col min="7420" max="7420" width="11.85546875" customWidth="1"/>
    <col min="7422" max="7422" width="11.42578125" customWidth="1"/>
    <col min="7655" max="7655" width="38" customWidth="1"/>
    <col min="7656" max="7656" width="12.85546875" customWidth="1"/>
    <col min="7657" max="7657" width="16.28515625" customWidth="1"/>
    <col min="7658" max="7658" width="18" customWidth="1"/>
    <col min="7659" max="7659" width="16" customWidth="1"/>
    <col min="7660" max="7660" width="15.5703125" customWidth="1"/>
    <col min="7661" max="7663" width="14.28515625" customWidth="1"/>
    <col min="7664" max="7664" width="15.7109375" customWidth="1"/>
    <col min="7665" max="7665" width="15" customWidth="1"/>
    <col min="7666" max="7666" width="3" customWidth="1"/>
    <col min="7667" max="7667" width="9.5703125" customWidth="1"/>
    <col min="7671" max="7671" width="10.5703125" customWidth="1"/>
    <col min="7672" max="7672" width="9.85546875" customWidth="1"/>
    <col min="7673" max="7673" width="10.28515625" customWidth="1"/>
    <col min="7674" max="7674" width="11.28515625" customWidth="1"/>
    <col min="7675" max="7675" width="11.140625" customWidth="1"/>
    <col min="7676" max="7676" width="11.85546875" customWidth="1"/>
    <col min="7678" max="7678" width="11.42578125" customWidth="1"/>
    <col min="7911" max="7911" width="38" customWidth="1"/>
    <col min="7912" max="7912" width="12.85546875" customWidth="1"/>
    <col min="7913" max="7913" width="16.28515625" customWidth="1"/>
    <col min="7914" max="7914" width="18" customWidth="1"/>
    <col min="7915" max="7915" width="16" customWidth="1"/>
    <col min="7916" max="7916" width="15.5703125" customWidth="1"/>
    <col min="7917" max="7919" width="14.28515625" customWidth="1"/>
    <col min="7920" max="7920" width="15.7109375" customWidth="1"/>
    <col min="7921" max="7921" width="15" customWidth="1"/>
    <col min="7922" max="7922" width="3" customWidth="1"/>
    <col min="7923" max="7923" width="9.5703125" customWidth="1"/>
    <col min="7927" max="7927" width="10.5703125" customWidth="1"/>
    <col min="7928" max="7928" width="9.85546875" customWidth="1"/>
    <col min="7929" max="7929" width="10.28515625" customWidth="1"/>
    <col min="7930" max="7930" width="11.28515625" customWidth="1"/>
    <col min="7931" max="7931" width="11.140625" customWidth="1"/>
    <col min="7932" max="7932" width="11.85546875" customWidth="1"/>
    <col min="7934" max="7934" width="11.42578125" customWidth="1"/>
    <col min="8167" max="8167" width="38" customWidth="1"/>
    <col min="8168" max="8168" width="12.85546875" customWidth="1"/>
    <col min="8169" max="8169" width="16.28515625" customWidth="1"/>
    <col min="8170" max="8170" width="18" customWidth="1"/>
    <col min="8171" max="8171" width="16" customWidth="1"/>
    <col min="8172" max="8172" width="15.5703125" customWidth="1"/>
    <col min="8173" max="8175" width="14.28515625" customWidth="1"/>
    <col min="8176" max="8176" width="15.7109375" customWidth="1"/>
    <col min="8177" max="8177" width="15" customWidth="1"/>
    <col min="8178" max="8178" width="3" customWidth="1"/>
    <col min="8179" max="8179" width="9.5703125" customWidth="1"/>
    <col min="8183" max="8183" width="10.5703125" customWidth="1"/>
    <col min="8184" max="8184" width="9.85546875" customWidth="1"/>
    <col min="8185" max="8185" width="10.28515625" customWidth="1"/>
    <col min="8186" max="8186" width="11.28515625" customWidth="1"/>
    <col min="8187" max="8187" width="11.140625" customWidth="1"/>
    <col min="8188" max="8188" width="11.85546875" customWidth="1"/>
    <col min="8190" max="8190" width="11.42578125" customWidth="1"/>
    <col min="8423" max="8423" width="38" customWidth="1"/>
    <col min="8424" max="8424" width="12.85546875" customWidth="1"/>
    <col min="8425" max="8425" width="16.28515625" customWidth="1"/>
    <col min="8426" max="8426" width="18" customWidth="1"/>
    <col min="8427" max="8427" width="16" customWidth="1"/>
    <col min="8428" max="8428" width="15.5703125" customWidth="1"/>
    <col min="8429" max="8431" width="14.28515625" customWidth="1"/>
    <col min="8432" max="8432" width="15.7109375" customWidth="1"/>
    <col min="8433" max="8433" width="15" customWidth="1"/>
    <col min="8434" max="8434" width="3" customWidth="1"/>
    <col min="8435" max="8435" width="9.5703125" customWidth="1"/>
    <col min="8439" max="8439" width="10.5703125" customWidth="1"/>
    <col min="8440" max="8440" width="9.85546875" customWidth="1"/>
    <col min="8441" max="8441" width="10.28515625" customWidth="1"/>
    <col min="8442" max="8442" width="11.28515625" customWidth="1"/>
    <col min="8443" max="8443" width="11.140625" customWidth="1"/>
    <col min="8444" max="8444" width="11.85546875" customWidth="1"/>
    <col min="8446" max="8446" width="11.42578125" customWidth="1"/>
    <col min="8679" max="8679" width="38" customWidth="1"/>
    <col min="8680" max="8680" width="12.85546875" customWidth="1"/>
    <col min="8681" max="8681" width="16.28515625" customWidth="1"/>
    <col min="8682" max="8682" width="18" customWidth="1"/>
    <col min="8683" max="8683" width="16" customWidth="1"/>
    <col min="8684" max="8684" width="15.5703125" customWidth="1"/>
    <col min="8685" max="8687" width="14.28515625" customWidth="1"/>
    <col min="8688" max="8688" width="15.7109375" customWidth="1"/>
    <col min="8689" max="8689" width="15" customWidth="1"/>
    <col min="8690" max="8690" width="3" customWidth="1"/>
    <col min="8691" max="8691" width="9.5703125" customWidth="1"/>
    <col min="8695" max="8695" width="10.5703125" customWidth="1"/>
    <col min="8696" max="8696" width="9.85546875" customWidth="1"/>
    <col min="8697" max="8697" width="10.28515625" customWidth="1"/>
    <col min="8698" max="8698" width="11.28515625" customWidth="1"/>
    <col min="8699" max="8699" width="11.140625" customWidth="1"/>
    <col min="8700" max="8700" width="11.85546875" customWidth="1"/>
    <col min="8702" max="8702" width="11.42578125" customWidth="1"/>
    <col min="8935" max="8935" width="38" customWidth="1"/>
    <col min="8936" max="8936" width="12.85546875" customWidth="1"/>
    <col min="8937" max="8937" width="16.28515625" customWidth="1"/>
    <col min="8938" max="8938" width="18" customWidth="1"/>
    <col min="8939" max="8939" width="16" customWidth="1"/>
    <col min="8940" max="8940" width="15.5703125" customWidth="1"/>
    <col min="8941" max="8943" width="14.28515625" customWidth="1"/>
    <col min="8944" max="8944" width="15.7109375" customWidth="1"/>
    <col min="8945" max="8945" width="15" customWidth="1"/>
    <col min="8946" max="8946" width="3" customWidth="1"/>
    <col min="8947" max="8947" width="9.5703125" customWidth="1"/>
    <col min="8951" max="8951" width="10.5703125" customWidth="1"/>
    <col min="8952" max="8952" width="9.85546875" customWidth="1"/>
    <col min="8953" max="8953" width="10.28515625" customWidth="1"/>
    <col min="8954" max="8954" width="11.28515625" customWidth="1"/>
    <col min="8955" max="8955" width="11.140625" customWidth="1"/>
    <col min="8956" max="8956" width="11.85546875" customWidth="1"/>
    <col min="8958" max="8958" width="11.42578125" customWidth="1"/>
    <col min="9191" max="9191" width="38" customWidth="1"/>
    <col min="9192" max="9192" width="12.85546875" customWidth="1"/>
    <col min="9193" max="9193" width="16.28515625" customWidth="1"/>
    <col min="9194" max="9194" width="18" customWidth="1"/>
    <col min="9195" max="9195" width="16" customWidth="1"/>
    <col min="9196" max="9196" width="15.5703125" customWidth="1"/>
    <col min="9197" max="9199" width="14.28515625" customWidth="1"/>
    <col min="9200" max="9200" width="15.7109375" customWidth="1"/>
    <col min="9201" max="9201" width="15" customWidth="1"/>
    <col min="9202" max="9202" width="3" customWidth="1"/>
    <col min="9203" max="9203" width="9.5703125" customWidth="1"/>
    <col min="9207" max="9207" width="10.5703125" customWidth="1"/>
    <col min="9208" max="9208" width="9.85546875" customWidth="1"/>
    <col min="9209" max="9209" width="10.28515625" customWidth="1"/>
    <col min="9210" max="9210" width="11.28515625" customWidth="1"/>
    <col min="9211" max="9211" width="11.140625" customWidth="1"/>
    <col min="9212" max="9212" width="11.85546875" customWidth="1"/>
    <col min="9214" max="9214" width="11.42578125" customWidth="1"/>
    <col min="9447" max="9447" width="38" customWidth="1"/>
    <col min="9448" max="9448" width="12.85546875" customWidth="1"/>
    <col min="9449" max="9449" width="16.28515625" customWidth="1"/>
    <col min="9450" max="9450" width="18" customWidth="1"/>
    <col min="9451" max="9451" width="16" customWidth="1"/>
    <col min="9452" max="9452" width="15.5703125" customWidth="1"/>
    <col min="9453" max="9455" width="14.28515625" customWidth="1"/>
    <col min="9456" max="9456" width="15.7109375" customWidth="1"/>
    <col min="9457" max="9457" width="15" customWidth="1"/>
    <col min="9458" max="9458" width="3" customWidth="1"/>
    <col min="9459" max="9459" width="9.5703125" customWidth="1"/>
    <col min="9463" max="9463" width="10.5703125" customWidth="1"/>
    <col min="9464" max="9464" width="9.85546875" customWidth="1"/>
    <col min="9465" max="9465" width="10.28515625" customWidth="1"/>
    <col min="9466" max="9466" width="11.28515625" customWidth="1"/>
    <col min="9467" max="9467" width="11.140625" customWidth="1"/>
    <col min="9468" max="9468" width="11.85546875" customWidth="1"/>
    <col min="9470" max="9470" width="11.42578125" customWidth="1"/>
    <col min="9703" max="9703" width="38" customWidth="1"/>
    <col min="9704" max="9704" width="12.85546875" customWidth="1"/>
    <col min="9705" max="9705" width="16.28515625" customWidth="1"/>
    <col min="9706" max="9706" width="18" customWidth="1"/>
    <col min="9707" max="9707" width="16" customWidth="1"/>
    <col min="9708" max="9708" width="15.5703125" customWidth="1"/>
    <col min="9709" max="9711" width="14.28515625" customWidth="1"/>
    <col min="9712" max="9712" width="15.7109375" customWidth="1"/>
    <col min="9713" max="9713" width="15" customWidth="1"/>
    <col min="9714" max="9714" width="3" customWidth="1"/>
    <col min="9715" max="9715" width="9.5703125" customWidth="1"/>
    <col min="9719" max="9719" width="10.5703125" customWidth="1"/>
    <col min="9720" max="9720" width="9.85546875" customWidth="1"/>
    <col min="9721" max="9721" width="10.28515625" customWidth="1"/>
    <col min="9722" max="9722" width="11.28515625" customWidth="1"/>
    <col min="9723" max="9723" width="11.140625" customWidth="1"/>
    <col min="9724" max="9724" width="11.85546875" customWidth="1"/>
    <col min="9726" max="9726" width="11.42578125" customWidth="1"/>
    <col min="9959" max="9959" width="38" customWidth="1"/>
    <col min="9960" max="9960" width="12.85546875" customWidth="1"/>
    <col min="9961" max="9961" width="16.28515625" customWidth="1"/>
    <col min="9962" max="9962" width="18" customWidth="1"/>
    <col min="9963" max="9963" width="16" customWidth="1"/>
    <col min="9964" max="9964" width="15.5703125" customWidth="1"/>
    <col min="9965" max="9967" width="14.28515625" customWidth="1"/>
    <col min="9968" max="9968" width="15.7109375" customWidth="1"/>
    <col min="9969" max="9969" width="15" customWidth="1"/>
    <col min="9970" max="9970" width="3" customWidth="1"/>
    <col min="9971" max="9971" width="9.5703125" customWidth="1"/>
    <col min="9975" max="9975" width="10.5703125" customWidth="1"/>
    <col min="9976" max="9976" width="9.85546875" customWidth="1"/>
    <col min="9977" max="9977" width="10.28515625" customWidth="1"/>
    <col min="9978" max="9978" width="11.28515625" customWidth="1"/>
    <col min="9979" max="9979" width="11.140625" customWidth="1"/>
    <col min="9980" max="9980" width="11.85546875" customWidth="1"/>
    <col min="9982" max="9982" width="11.42578125" customWidth="1"/>
    <col min="10215" max="10215" width="38" customWidth="1"/>
    <col min="10216" max="10216" width="12.85546875" customWidth="1"/>
    <col min="10217" max="10217" width="16.28515625" customWidth="1"/>
    <col min="10218" max="10218" width="18" customWidth="1"/>
    <col min="10219" max="10219" width="16" customWidth="1"/>
    <col min="10220" max="10220" width="15.5703125" customWidth="1"/>
    <col min="10221" max="10223" width="14.28515625" customWidth="1"/>
    <col min="10224" max="10224" width="15.7109375" customWidth="1"/>
    <col min="10225" max="10225" width="15" customWidth="1"/>
    <col min="10226" max="10226" width="3" customWidth="1"/>
    <col min="10227" max="10227" width="9.5703125" customWidth="1"/>
    <col min="10231" max="10231" width="10.5703125" customWidth="1"/>
    <col min="10232" max="10232" width="9.85546875" customWidth="1"/>
    <col min="10233" max="10233" width="10.28515625" customWidth="1"/>
    <col min="10234" max="10234" width="11.28515625" customWidth="1"/>
    <col min="10235" max="10235" width="11.140625" customWidth="1"/>
    <col min="10236" max="10236" width="11.85546875" customWidth="1"/>
    <col min="10238" max="10238" width="11.42578125" customWidth="1"/>
    <col min="10471" max="10471" width="38" customWidth="1"/>
    <col min="10472" max="10472" width="12.85546875" customWidth="1"/>
    <col min="10473" max="10473" width="16.28515625" customWidth="1"/>
    <col min="10474" max="10474" width="18" customWidth="1"/>
    <col min="10475" max="10475" width="16" customWidth="1"/>
    <col min="10476" max="10476" width="15.5703125" customWidth="1"/>
    <col min="10477" max="10479" width="14.28515625" customWidth="1"/>
    <col min="10480" max="10480" width="15.7109375" customWidth="1"/>
    <col min="10481" max="10481" width="15" customWidth="1"/>
    <col min="10482" max="10482" width="3" customWidth="1"/>
    <col min="10483" max="10483" width="9.5703125" customWidth="1"/>
    <col min="10487" max="10487" width="10.5703125" customWidth="1"/>
    <col min="10488" max="10488" width="9.85546875" customWidth="1"/>
    <col min="10489" max="10489" width="10.28515625" customWidth="1"/>
    <col min="10490" max="10490" width="11.28515625" customWidth="1"/>
    <col min="10491" max="10491" width="11.140625" customWidth="1"/>
    <col min="10492" max="10492" width="11.85546875" customWidth="1"/>
    <col min="10494" max="10494" width="11.42578125" customWidth="1"/>
    <col min="10727" max="10727" width="38" customWidth="1"/>
    <col min="10728" max="10728" width="12.85546875" customWidth="1"/>
    <col min="10729" max="10729" width="16.28515625" customWidth="1"/>
    <col min="10730" max="10730" width="18" customWidth="1"/>
    <col min="10731" max="10731" width="16" customWidth="1"/>
    <col min="10732" max="10732" width="15.5703125" customWidth="1"/>
    <col min="10733" max="10735" width="14.28515625" customWidth="1"/>
    <col min="10736" max="10736" width="15.7109375" customWidth="1"/>
    <col min="10737" max="10737" width="15" customWidth="1"/>
    <col min="10738" max="10738" width="3" customWidth="1"/>
    <col min="10739" max="10739" width="9.5703125" customWidth="1"/>
    <col min="10743" max="10743" width="10.5703125" customWidth="1"/>
    <col min="10744" max="10744" width="9.85546875" customWidth="1"/>
    <col min="10745" max="10745" width="10.28515625" customWidth="1"/>
    <col min="10746" max="10746" width="11.28515625" customWidth="1"/>
    <col min="10747" max="10747" width="11.140625" customWidth="1"/>
    <col min="10748" max="10748" width="11.85546875" customWidth="1"/>
    <col min="10750" max="10750" width="11.42578125" customWidth="1"/>
    <col min="10983" max="10983" width="38" customWidth="1"/>
    <col min="10984" max="10984" width="12.85546875" customWidth="1"/>
    <col min="10985" max="10985" width="16.28515625" customWidth="1"/>
    <col min="10986" max="10986" width="18" customWidth="1"/>
    <col min="10987" max="10987" width="16" customWidth="1"/>
    <col min="10988" max="10988" width="15.5703125" customWidth="1"/>
    <col min="10989" max="10991" width="14.28515625" customWidth="1"/>
    <col min="10992" max="10992" width="15.7109375" customWidth="1"/>
    <col min="10993" max="10993" width="15" customWidth="1"/>
    <col min="10994" max="10994" width="3" customWidth="1"/>
    <col min="10995" max="10995" width="9.5703125" customWidth="1"/>
    <col min="10999" max="10999" width="10.5703125" customWidth="1"/>
    <col min="11000" max="11000" width="9.85546875" customWidth="1"/>
    <col min="11001" max="11001" width="10.28515625" customWidth="1"/>
    <col min="11002" max="11002" width="11.28515625" customWidth="1"/>
    <col min="11003" max="11003" width="11.140625" customWidth="1"/>
    <col min="11004" max="11004" width="11.85546875" customWidth="1"/>
    <col min="11006" max="11006" width="11.42578125" customWidth="1"/>
    <col min="11239" max="11239" width="38" customWidth="1"/>
    <col min="11240" max="11240" width="12.85546875" customWidth="1"/>
    <col min="11241" max="11241" width="16.28515625" customWidth="1"/>
    <col min="11242" max="11242" width="18" customWidth="1"/>
    <col min="11243" max="11243" width="16" customWidth="1"/>
    <col min="11244" max="11244" width="15.5703125" customWidth="1"/>
    <col min="11245" max="11247" width="14.28515625" customWidth="1"/>
    <col min="11248" max="11248" width="15.7109375" customWidth="1"/>
    <col min="11249" max="11249" width="15" customWidth="1"/>
    <col min="11250" max="11250" width="3" customWidth="1"/>
    <col min="11251" max="11251" width="9.5703125" customWidth="1"/>
    <col min="11255" max="11255" width="10.5703125" customWidth="1"/>
    <col min="11256" max="11256" width="9.85546875" customWidth="1"/>
    <col min="11257" max="11257" width="10.28515625" customWidth="1"/>
    <col min="11258" max="11258" width="11.28515625" customWidth="1"/>
    <col min="11259" max="11259" width="11.140625" customWidth="1"/>
    <col min="11260" max="11260" width="11.85546875" customWidth="1"/>
    <col min="11262" max="11262" width="11.42578125" customWidth="1"/>
    <col min="11495" max="11495" width="38" customWidth="1"/>
    <col min="11496" max="11496" width="12.85546875" customWidth="1"/>
    <col min="11497" max="11497" width="16.28515625" customWidth="1"/>
    <col min="11498" max="11498" width="18" customWidth="1"/>
    <col min="11499" max="11499" width="16" customWidth="1"/>
    <col min="11500" max="11500" width="15.5703125" customWidth="1"/>
    <col min="11501" max="11503" width="14.28515625" customWidth="1"/>
    <col min="11504" max="11504" width="15.7109375" customWidth="1"/>
    <col min="11505" max="11505" width="15" customWidth="1"/>
    <col min="11506" max="11506" width="3" customWidth="1"/>
    <col min="11507" max="11507" width="9.5703125" customWidth="1"/>
    <col min="11511" max="11511" width="10.5703125" customWidth="1"/>
    <col min="11512" max="11512" width="9.85546875" customWidth="1"/>
    <col min="11513" max="11513" width="10.28515625" customWidth="1"/>
    <col min="11514" max="11514" width="11.28515625" customWidth="1"/>
    <col min="11515" max="11515" width="11.140625" customWidth="1"/>
    <col min="11516" max="11516" width="11.85546875" customWidth="1"/>
    <col min="11518" max="11518" width="11.42578125" customWidth="1"/>
    <col min="11751" max="11751" width="38" customWidth="1"/>
    <col min="11752" max="11752" width="12.85546875" customWidth="1"/>
    <col min="11753" max="11753" width="16.28515625" customWidth="1"/>
    <col min="11754" max="11754" width="18" customWidth="1"/>
    <col min="11755" max="11755" width="16" customWidth="1"/>
    <col min="11756" max="11756" width="15.5703125" customWidth="1"/>
    <col min="11757" max="11759" width="14.28515625" customWidth="1"/>
    <col min="11760" max="11760" width="15.7109375" customWidth="1"/>
    <col min="11761" max="11761" width="15" customWidth="1"/>
    <col min="11762" max="11762" width="3" customWidth="1"/>
    <col min="11763" max="11763" width="9.5703125" customWidth="1"/>
    <col min="11767" max="11767" width="10.5703125" customWidth="1"/>
    <col min="11768" max="11768" width="9.85546875" customWidth="1"/>
    <col min="11769" max="11769" width="10.28515625" customWidth="1"/>
    <col min="11770" max="11770" width="11.28515625" customWidth="1"/>
    <col min="11771" max="11771" width="11.140625" customWidth="1"/>
    <col min="11772" max="11772" width="11.85546875" customWidth="1"/>
    <col min="11774" max="11774" width="11.42578125" customWidth="1"/>
    <col min="12007" max="12007" width="38" customWidth="1"/>
    <col min="12008" max="12008" width="12.85546875" customWidth="1"/>
    <col min="12009" max="12009" width="16.28515625" customWidth="1"/>
    <col min="12010" max="12010" width="18" customWidth="1"/>
    <col min="12011" max="12011" width="16" customWidth="1"/>
    <col min="12012" max="12012" width="15.5703125" customWidth="1"/>
    <col min="12013" max="12015" width="14.28515625" customWidth="1"/>
    <col min="12016" max="12016" width="15.7109375" customWidth="1"/>
    <col min="12017" max="12017" width="15" customWidth="1"/>
    <col min="12018" max="12018" width="3" customWidth="1"/>
    <col min="12019" max="12019" width="9.5703125" customWidth="1"/>
    <col min="12023" max="12023" width="10.5703125" customWidth="1"/>
    <col min="12024" max="12024" width="9.85546875" customWidth="1"/>
    <col min="12025" max="12025" width="10.28515625" customWidth="1"/>
    <col min="12026" max="12026" width="11.28515625" customWidth="1"/>
    <col min="12027" max="12027" width="11.140625" customWidth="1"/>
    <col min="12028" max="12028" width="11.85546875" customWidth="1"/>
    <col min="12030" max="12030" width="11.42578125" customWidth="1"/>
    <col min="12263" max="12263" width="38" customWidth="1"/>
    <col min="12264" max="12264" width="12.85546875" customWidth="1"/>
    <col min="12265" max="12265" width="16.28515625" customWidth="1"/>
    <col min="12266" max="12266" width="18" customWidth="1"/>
    <col min="12267" max="12267" width="16" customWidth="1"/>
    <col min="12268" max="12268" width="15.5703125" customWidth="1"/>
    <col min="12269" max="12271" width="14.28515625" customWidth="1"/>
    <col min="12272" max="12272" width="15.7109375" customWidth="1"/>
    <col min="12273" max="12273" width="15" customWidth="1"/>
    <col min="12274" max="12274" width="3" customWidth="1"/>
    <col min="12275" max="12275" width="9.5703125" customWidth="1"/>
    <col min="12279" max="12279" width="10.5703125" customWidth="1"/>
    <col min="12280" max="12280" width="9.85546875" customWidth="1"/>
    <col min="12281" max="12281" width="10.28515625" customWidth="1"/>
    <col min="12282" max="12282" width="11.28515625" customWidth="1"/>
    <col min="12283" max="12283" width="11.140625" customWidth="1"/>
    <col min="12284" max="12284" width="11.85546875" customWidth="1"/>
    <col min="12286" max="12286" width="11.42578125" customWidth="1"/>
    <col min="12519" max="12519" width="38" customWidth="1"/>
    <col min="12520" max="12520" width="12.85546875" customWidth="1"/>
    <col min="12521" max="12521" width="16.28515625" customWidth="1"/>
    <col min="12522" max="12522" width="18" customWidth="1"/>
    <col min="12523" max="12523" width="16" customWidth="1"/>
    <col min="12524" max="12524" width="15.5703125" customWidth="1"/>
    <col min="12525" max="12527" width="14.28515625" customWidth="1"/>
    <col min="12528" max="12528" width="15.7109375" customWidth="1"/>
    <col min="12529" max="12529" width="15" customWidth="1"/>
    <col min="12530" max="12530" width="3" customWidth="1"/>
    <col min="12531" max="12531" width="9.5703125" customWidth="1"/>
    <col min="12535" max="12535" width="10.5703125" customWidth="1"/>
    <col min="12536" max="12536" width="9.85546875" customWidth="1"/>
    <col min="12537" max="12537" width="10.28515625" customWidth="1"/>
    <col min="12538" max="12538" width="11.28515625" customWidth="1"/>
    <col min="12539" max="12539" width="11.140625" customWidth="1"/>
    <col min="12540" max="12540" width="11.85546875" customWidth="1"/>
    <col min="12542" max="12542" width="11.42578125" customWidth="1"/>
    <col min="12775" max="12775" width="38" customWidth="1"/>
    <col min="12776" max="12776" width="12.85546875" customWidth="1"/>
    <col min="12777" max="12777" width="16.28515625" customWidth="1"/>
    <col min="12778" max="12778" width="18" customWidth="1"/>
    <col min="12779" max="12779" width="16" customWidth="1"/>
    <col min="12780" max="12780" width="15.5703125" customWidth="1"/>
    <col min="12781" max="12783" width="14.28515625" customWidth="1"/>
    <col min="12784" max="12784" width="15.7109375" customWidth="1"/>
    <col min="12785" max="12785" width="15" customWidth="1"/>
    <col min="12786" max="12786" width="3" customWidth="1"/>
    <col min="12787" max="12787" width="9.5703125" customWidth="1"/>
    <col min="12791" max="12791" width="10.5703125" customWidth="1"/>
    <col min="12792" max="12792" width="9.85546875" customWidth="1"/>
    <col min="12793" max="12793" width="10.28515625" customWidth="1"/>
    <col min="12794" max="12794" width="11.28515625" customWidth="1"/>
    <col min="12795" max="12795" width="11.140625" customWidth="1"/>
    <col min="12796" max="12796" width="11.85546875" customWidth="1"/>
    <col min="12798" max="12798" width="11.42578125" customWidth="1"/>
    <col min="13031" max="13031" width="38" customWidth="1"/>
    <col min="13032" max="13032" width="12.85546875" customWidth="1"/>
    <col min="13033" max="13033" width="16.28515625" customWidth="1"/>
    <col min="13034" max="13034" width="18" customWidth="1"/>
    <col min="13035" max="13035" width="16" customWidth="1"/>
    <col min="13036" max="13036" width="15.5703125" customWidth="1"/>
    <col min="13037" max="13039" width="14.28515625" customWidth="1"/>
    <col min="13040" max="13040" width="15.7109375" customWidth="1"/>
    <col min="13041" max="13041" width="15" customWidth="1"/>
    <col min="13042" max="13042" width="3" customWidth="1"/>
    <col min="13043" max="13043" width="9.5703125" customWidth="1"/>
    <col min="13047" max="13047" width="10.5703125" customWidth="1"/>
    <col min="13048" max="13048" width="9.85546875" customWidth="1"/>
    <col min="13049" max="13049" width="10.28515625" customWidth="1"/>
    <col min="13050" max="13050" width="11.28515625" customWidth="1"/>
    <col min="13051" max="13051" width="11.140625" customWidth="1"/>
    <col min="13052" max="13052" width="11.85546875" customWidth="1"/>
    <col min="13054" max="13054" width="11.42578125" customWidth="1"/>
    <col min="13287" max="13287" width="38" customWidth="1"/>
    <col min="13288" max="13288" width="12.85546875" customWidth="1"/>
    <col min="13289" max="13289" width="16.28515625" customWidth="1"/>
    <col min="13290" max="13290" width="18" customWidth="1"/>
    <col min="13291" max="13291" width="16" customWidth="1"/>
    <col min="13292" max="13292" width="15.5703125" customWidth="1"/>
    <col min="13293" max="13295" width="14.28515625" customWidth="1"/>
    <col min="13296" max="13296" width="15.7109375" customWidth="1"/>
    <col min="13297" max="13297" width="15" customWidth="1"/>
    <col min="13298" max="13298" width="3" customWidth="1"/>
    <col min="13299" max="13299" width="9.5703125" customWidth="1"/>
    <col min="13303" max="13303" width="10.5703125" customWidth="1"/>
    <col min="13304" max="13304" width="9.85546875" customWidth="1"/>
    <col min="13305" max="13305" width="10.28515625" customWidth="1"/>
    <col min="13306" max="13306" width="11.28515625" customWidth="1"/>
    <col min="13307" max="13307" width="11.140625" customWidth="1"/>
    <col min="13308" max="13308" width="11.85546875" customWidth="1"/>
    <col min="13310" max="13310" width="11.42578125" customWidth="1"/>
    <col min="13543" max="13543" width="38" customWidth="1"/>
    <col min="13544" max="13544" width="12.85546875" customWidth="1"/>
    <col min="13545" max="13545" width="16.28515625" customWidth="1"/>
    <col min="13546" max="13546" width="18" customWidth="1"/>
    <col min="13547" max="13547" width="16" customWidth="1"/>
    <col min="13548" max="13548" width="15.5703125" customWidth="1"/>
    <col min="13549" max="13551" width="14.28515625" customWidth="1"/>
    <col min="13552" max="13552" width="15.7109375" customWidth="1"/>
    <col min="13553" max="13553" width="15" customWidth="1"/>
    <col min="13554" max="13554" width="3" customWidth="1"/>
    <col min="13555" max="13555" width="9.5703125" customWidth="1"/>
    <col min="13559" max="13559" width="10.5703125" customWidth="1"/>
    <col min="13560" max="13560" width="9.85546875" customWidth="1"/>
    <col min="13561" max="13561" width="10.28515625" customWidth="1"/>
    <col min="13562" max="13562" width="11.28515625" customWidth="1"/>
    <col min="13563" max="13563" width="11.140625" customWidth="1"/>
    <col min="13564" max="13564" width="11.85546875" customWidth="1"/>
    <col min="13566" max="13566" width="11.42578125" customWidth="1"/>
    <col min="13799" max="13799" width="38" customWidth="1"/>
    <col min="13800" max="13800" width="12.85546875" customWidth="1"/>
    <col min="13801" max="13801" width="16.28515625" customWidth="1"/>
    <col min="13802" max="13802" width="18" customWidth="1"/>
    <col min="13803" max="13803" width="16" customWidth="1"/>
    <col min="13804" max="13804" width="15.5703125" customWidth="1"/>
    <col min="13805" max="13807" width="14.28515625" customWidth="1"/>
    <col min="13808" max="13808" width="15.7109375" customWidth="1"/>
    <col min="13809" max="13809" width="15" customWidth="1"/>
    <col min="13810" max="13810" width="3" customWidth="1"/>
    <col min="13811" max="13811" width="9.5703125" customWidth="1"/>
    <col min="13815" max="13815" width="10.5703125" customWidth="1"/>
    <col min="13816" max="13816" width="9.85546875" customWidth="1"/>
    <col min="13817" max="13817" width="10.28515625" customWidth="1"/>
    <col min="13818" max="13818" width="11.28515625" customWidth="1"/>
    <col min="13819" max="13819" width="11.140625" customWidth="1"/>
    <col min="13820" max="13820" width="11.85546875" customWidth="1"/>
    <col min="13822" max="13822" width="11.42578125" customWidth="1"/>
    <col min="14055" max="14055" width="38" customWidth="1"/>
    <col min="14056" max="14056" width="12.85546875" customWidth="1"/>
    <col min="14057" max="14057" width="16.28515625" customWidth="1"/>
    <col min="14058" max="14058" width="18" customWidth="1"/>
    <col min="14059" max="14059" width="16" customWidth="1"/>
    <col min="14060" max="14060" width="15.5703125" customWidth="1"/>
    <col min="14061" max="14063" width="14.28515625" customWidth="1"/>
    <col min="14064" max="14064" width="15.7109375" customWidth="1"/>
    <col min="14065" max="14065" width="15" customWidth="1"/>
    <col min="14066" max="14066" width="3" customWidth="1"/>
    <col min="14067" max="14067" width="9.5703125" customWidth="1"/>
    <col min="14071" max="14071" width="10.5703125" customWidth="1"/>
    <col min="14072" max="14072" width="9.85546875" customWidth="1"/>
    <col min="14073" max="14073" width="10.28515625" customWidth="1"/>
    <col min="14074" max="14074" width="11.28515625" customWidth="1"/>
    <col min="14075" max="14075" width="11.140625" customWidth="1"/>
    <col min="14076" max="14076" width="11.85546875" customWidth="1"/>
    <col min="14078" max="14078" width="11.42578125" customWidth="1"/>
    <col min="14311" max="14311" width="38" customWidth="1"/>
    <col min="14312" max="14312" width="12.85546875" customWidth="1"/>
    <col min="14313" max="14313" width="16.28515625" customWidth="1"/>
    <col min="14314" max="14314" width="18" customWidth="1"/>
    <col min="14315" max="14315" width="16" customWidth="1"/>
    <col min="14316" max="14316" width="15.5703125" customWidth="1"/>
    <col min="14317" max="14319" width="14.28515625" customWidth="1"/>
    <col min="14320" max="14320" width="15.7109375" customWidth="1"/>
    <col min="14321" max="14321" width="15" customWidth="1"/>
    <col min="14322" max="14322" width="3" customWidth="1"/>
    <col min="14323" max="14323" width="9.5703125" customWidth="1"/>
    <col min="14327" max="14327" width="10.5703125" customWidth="1"/>
    <col min="14328" max="14328" width="9.85546875" customWidth="1"/>
    <col min="14329" max="14329" width="10.28515625" customWidth="1"/>
    <col min="14330" max="14330" width="11.28515625" customWidth="1"/>
    <col min="14331" max="14331" width="11.140625" customWidth="1"/>
    <col min="14332" max="14332" width="11.85546875" customWidth="1"/>
    <col min="14334" max="14334" width="11.42578125" customWidth="1"/>
    <col min="14567" max="14567" width="38" customWidth="1"/>
    <col min="14568" max="14568" width="12.85546875" customWidth="1"/>
    <col min="14569" max="14569" width="16.28515625" customWidth="1"/>
    <col min="14570" max="14570" width="18" customWidth="1"/>
    <col min="14571" max="14571" width="16" customWidth="1"/>
    <col min="14572" max="14572" width="15.5703125" customWidth="1"/>
    <col min="14573" max="14575" width="14.28515625" customWidth="1"/>
    <col min="14576" max="14576" width="15.7109375" customWidth="1"/>
    <col min="14577" max="14577" width="15" customWidth="1"/>
    <col min="14578" max="14578" width="3" customWidth="1"/>
    <col min="14579" max="14579" width="9.5703125" customWidth="1"/>
    <col min="14583" max="14583" width="10.5703125" customWidth="1"/>
    <col min="14584" max="14584" width="9.85546875" customWidth="1"/>
    <col min="14585" max="14585" width="10.28515625" customWidth="1"/>
    <col min="14586" max="14586" width="11.28515625" customWidth="1"/>
    <col min="14587" max="14587" width="11.140625" customWidth="1"/>
    <col min="14588" max="14588" width="11.85546875" customWidth="1"/>
    <col min="14590" max="14590" width="11.42578125" customWidth="1"/>
    <col min="14823" max="14823" width="38" customWidth="1"/>
    <col min="14824" max="14824" width="12.85546875" customWidth="1"/>
    <col min="14825" max="14825" width="16.28515625" customWidth="1"/>
    <col min="14826" max="14826" width="18" customWidth="1"/>
    <col min="14827" max="14827" width="16" customWidth="1"/>
    <col min="14828" max="14828" width="15.5703125" customWidth="1"/>
    <col min="14829" max="14831" width="14.28515625" customWidth="1"/>
    <col min="14832" max="14832" width="15.7109375" customWidth="1"/>
    <col min="14833" max="14833" width="15" customWidth="1"/>
    <col min="14834" max="14834" width="3" customWidth="1"/>
    <col min="14835" max="14835" width="9.5703125" customWidth="1"/>
    <col min="14839" max="14839" width="10.5703125" customWidth="1"/>
    <col min="14840" max="14840" width="9.85546875" customWidth="1"/>
    <col min="14841" max="14841" width="10.28515625" customWidth="1"/>
    <col min="14842" max="14842" width="11.28515625" customWidth="1"/>
    <col min="14843" max="14843" width="11.140625" customWidth="1"/>
    <col min="14844" max="14844" width="11.85546875" customWidth="1"/>
    <col min="14846" max="14846" width="11.42578125" customWidth="1"/>
    <col min="15079" max="15079" width="38" customWidth="1"/>
    <col min="15080" max="15080" width="12.85546875" customWidth="1"/>
    <col min="15081" max="15081" width="16.28515625" customWidth="1"/>
    <col min="15082" max="15082" width="18" customWidth="1"/>
    <col min="15083" max="15083" width="16" customWidth="1"/>
    <col min="15084" max="15084" width="15.5703125" customWidth="1"/>
    <col min="15085" max="15087" width="14.28515625" customWidth="1"/>
    <col min="15088" max="15088" width="15.7109375" customWidth="1"/>
    <col min="15089" max="15089" width="15" customWidth="1"/>
    <col min="15090" max="15090" width="3" customWidth="1"/>
    <col min="15091" max="15091" width="9.5703125" customWidth="1"/>
    <col min="15095" max="15095" width="10.5703125" customWidth="1"/>
    <col min="15096" max="15096" width="9.85546875" customWidth="1"/>
    <col min="15097" max="15097" width="10.28515625" customWidth="1"/>
    <col min="15098" max="15098" width="11.28515625" customWidth="1"/>
    <col min="15099" max="15099" width="11.140625" customWidth="1"/>
    <col min="15100" max="15100" width="11.85546875" customWidth="1"/>
    <col min="15102" max="15102" width="11.42578125" customWidth="1"/>
    <col min="15335" max="15335" width="38" customWidth="1"/>
    <col min="15336" max="15336" width="12.85546875" customWidth="1"/>
    <col min="15337" max="15337" width="16.28515625" customWidth="1"/>
    <col min="15338" max="15338" width="18" customWidth="1"/>
    <col min="15339" max="15339" width="16" customWidth="1"/>
    <col min="15340" max="15340" width="15.5703125" customWidth="1"/>
    <col min="15341" max="15343" width="14.28515625" customWidth="1"/>
    <col min="15344" max="15344" width="15.7109375" customWidth="1"/>
    <col min="15345" max="15345" width="15" customWidth="1"/>
    <col min="15346" max="15346" width="3" customWidth="1"/>
    <col min="15347" max="15347" width="9.5703125" customWidth="1"/>
    <col min="15351" max="15351" width="10.5703125" customWidth="1"/>
    <col min="15352" max="15352" width="9.85546875" customWidth="1"/>
    <col min="15353" max="15353" width="10.28515625" customWidth="1"/>
    <col min="15354" max="15354" width="11.28515625" customWidth="1"/>
    <col min="15355" max="15355" width="11.140625" customWidth="1"/>
    <col min="15356" max="15356" width="11.85546875" customWidth="1"/>
    <col min="15358" max="15358" width="11.42578125" customWidth="1"/>
    <col min="15591" max="15591" width="38" customWidth="1"/>
    <col min="15592" max="15592" width="12.85546875" customWidth="1"/>
    <col min="15593" max="15593" width="16.28515625" customWidth="1"/>
    <col min="15594" max="15594" width="18" customWidth="1"/>
    <col min="15595" max="15595" width="16" customWidth="1"/>
    <col min="15596" max="15596" width="15.5703125" customWidth="1"/>
    <col min="15597" max="15599" width="14.28515625" customWidth="1"/>
    <col min="15600" max="15600" width="15.7109375" customWidth="1"/>
    <col min="15601" max="15601" width="15" customWidth="1"/>
    <col min="15602" max="15602" width="3" customWidth="1"/>
    <col min="15603" max="15603" width="9.5703125" customWidth="1"/>
    <col min="15607" max="15607" width="10.5703125" customWidth="1"/>
    <col min="15608" max="15608" width="9.85546875" customWidth="1"/>
    <col min="15609" max="15609" width="10.28515625" customWidth="1"/>
    <col min="15610" max="15610" width="11.28515625" customWidth="1"/>
    <col min="15611" max="15611" width="11.140625" customWidth="1"/>
    <col min="15612" max="15612" width="11.85546875" customWidth="1"/>
    <col min="15614" max="15614" width="11.42578125" customWidth="1"/>
    <col min="15847" max="15847" width="38" customWidth="1"/>
    <col min="15848" max="15848" width="12.85546875" customWidth="1"/>
    <col min="15849" max="15849" width="16.28515625" customWidth="1"/>
    <col min="15850" max="15850" width="18" customWidth="1"/>
    <col min="15851" max="15851" width="16" customWidth="1"/>
    <col min="15852" max="15852" width="15.5703125" customWidth="1"/>
    <col min="15853" max="15855" width="14.28515625" customWidth="1"/>
    <col min="15856" max="15856" width="15.7109375" customWidth="1"/>
    <col min="15857" max="15857" width="15" customWidth="1"/>
    <col min="15858" max="15858" width="3" customWidth="1"/>
    <col min="15859" max="15859" width="9.5703125" customWidth="1"/>
    <col min="15863" max="15863" width="10.5703125" customWidth="1"/>
    <col min="15864" max="15864" width="9.85546875" customWidth="1"/>
    <col min="15865" max="15865" width="10.28515625" customWidth="1"/>
    <col min="15866" max="15866" width="11.28515625" customWidth="1"/>
    <col min="15867" max="15867" width="11.140625" customWidth="1"/>
    <col min="15868" max="15868" width="11.85546875" customWidth="1"/>
    <col min="15870" max="15870" width="11.42578125" customWidth="1"/>
    <col min="16103" max="16103" width="38" customWidth="1"/>
    <col min="16104" max="16104" width="12.85546875" customWidth="1"/>
    <col min="16105" max="16105" width="16.28515625" customWidth="1"/>
    <col min="16106" max="16106" width="18" customWidth="1"/>
    <col min="16107" max="16107" width="16" customWidth="1"/>
    <col min="16108" max="16108" width="15.5703125" customWidth="1"/>
    <col min="16109" max="16111" width="14.28515625" customWidth="1"/>
    <col min="16112" max="16112" width="15.7109375" customWidth="1"/>
    <col min="16113" max="16113" width="15" customWidth="1"/>
    <col min="16114" max="16114" width="3" customWidth="1"/>
    <col min="16115" max="16115" width="9.5703125" customWidth="1"/>
    <col min="16119" max="16119" width="10.5703125" customWidth="1"/>
    <col min="16120" max="16120" width="9.85546875" customWidth="1"/>
    <col min="16121" max="16121" width="10.28515625" customWidth="1"/>
    <col min="16122" max="16122" width="11.28515625" customWidth="1"/>
    <col min="16123" max="16123" width="11.140625" customWidth="1"/>
    <col min="16124" max="16124" width="11.85546875" customWidth="1"/>
    <col min="16126" max="16126" width="11.42578125" customWidth="1"/>
  </cols>
  <sheetData>
    <row r="1" spans="1:11" s="198" customFormat="1" ht="20.100000000000001" customHeight="1">
      <c r="A1" s="197" t="s">
        <v>264</v>
      </c>
      <c r="B1" s="2"/>
      <c r="C1" s="2"/>
      <c r="D1" s="2"/>
      <c r="E1" s="2"/>
      <c r="F1" s="2"/>
      <c r="G1" s="2"/>
      <c r="H1" s="221"/>
      <c r="I1" s="222" t="s">
        <v>334</v>
      </c>
      <c r="J1" s="2"/>
    </row>
    <row r="2" spans="1:11" s="198" customFormat="1" ht="20.100000000000001" customHeight="1">
      <c r="A2" s="197" t="s">
        <v>265</v>
      </c>
      <c r="B2" s="199"/>
      <c r="C2" s="199"/>
      <c r="D2" s="200"/>
      <c r="E2" s="201"/>
      <c r="F2" s="202"/>
      <c r="G2" s="203"/>
      <c r="H2" s="203"/>
      <c r="I2" s="2"/>
      <c r="K2" s="1"/>
    </row>
    <row r="3" spans="1:11" ht="15.75">
      <c r="A3" s="205" t="s">
        <v>1</v>
      </c>
      <c r="B3" s="205"/>
      <c r="C3" s="205"/>
      <c r="D3" s="205"/>
      <c r="E3" s="205"/>
      <c r="F3" s="205"/>
      <c r="G3" s="205"/>
      <c r="H3" s="205"/>
      <c r="I3" s="205"/>
      <c r="J3" s="205"/>
      <c r="K3" s="3"/>
    </row>
    <row r="4" spans="1:11" ht="15.75">
      <c r="A4" s="138"/>
      <c r="B4" s="214" t="str">
        <f>'[1]51'!B6:K6</f>
        <v>la data de 31.12.2019</v>
      </c>
      <c r="C4" s="214"/>
      <c r="D4" s="214"/>
      <c r="E4" s="214"/>
      <c r="F4" s="214"/>
      <c r="G4" s="214"/>
      <c r="H4" s="138"/>
      <c r="I4" s="138"/>
      <c r="J4" s="138"/>
      <c r="K4" s="138"/>
    </row>
    <row r="5" spans="1:11" ht="13.5" thickBot="1">
      <c r="A5" s="4" t="s">
        <v>2</v>
      </c>
      <c r="B5" s="5"/>
      <c r="C5" s="5">
        <f>'[1]13'!C10</f>
        <v>21146054</v>
      </c>
      <c r="D5" s="5">
        <f>'[1]13'!D10</f>
        <v>24304833</v>
      </c>
      <c r="E5" s="5">
        <f>'[1]13'!E10</f>
        <v>203421278</v>
      </c>
      <c r="F5" s="5">
        <f>'[1]13'!F10</f>
        <v>220470347</v>
      </c>
      <c r="G5" s="5">
        <f>'[1]13'!G10</f>
        <v>212360524</v>
      </c>
      <c r="H5" s="5">
        <f>'[1]13'!H10</f>
        <v>212360524</v>
      </c>
      <c r="I5" s="5">
        <f>'[1]13'!I10</f>
        <v>212360524</v>
      </c>
      <c r="J5" s="5">
        <f>'[1]13'!J10</f>
        <v>0</v>
      </c>
      <c r="K5" s="1" t="s">
        <v>0</v>
      </c>
    </row>
    <row r="6" spans="1:11" ht="30.75" customHeight="1">
      <c r="A6" s="206" t="s">
        <v>3</v>
      </c>
      <c r="B6" s="208" t="s">
        <v>4</v>
      </c>
      <c r="C6" s="210" t="s">
        <v>263</v>
      </c>
      <c r="D6" s="210" t="s">
        <v>263</v>
      </c>
      <c r="E6" s="210" t="s">
        <v>332</v>
      </c>
      <c r="F6" s="210" t="s">
        <v>333</v>
      </c>
      <c r="G6" s="212" t="s">
        <v>5</v>
      </c>
      <c r="H6" s="212" t="s">
        <v>6</v>
      </c>
      <c r="I6" s="217" t="s">
        <v>7</v>
      </c>
      <c r="J6" s="217" t="s">
        <v>270</v>
      </c>
      <c r="K6" s="219" t="s">
        <v>8</v>
      </c>
    </row>
    <row r="7" spans="1:11" ht="30" customHeight="1">
      <c r="A7" s="207"/>
      <c r="B7" s="209"/>
      <c r="C7" s="211"/>
      <c r="D7" s="211"/>
      <c r="E7" s="211"/>
      <c r="F7" s="211"/>
      <c r="G7" s="213"/>
      <c r="H7" s="213"/>
      <c r="I7" s="218"/>
      <c r="J7" s="218"/>
      <c r="K7" s="220"/>
    </row>
    <row r="8" spans="1:11">
      <c r="A8" s="6" t="s">
        <v>9</v>
      </c>
      <c r="B8" s="7" t="s">
        <v>10</v>
      </c>
      <c r="C8" s="7">
        <v>1</v>
      </c>
      <c r="D8" s="7">
        <v>2</v>
      </c>
      <c r="E8" s="8">
        <v>3</v>
      </c>
      <c r="F8" s="8">
        <v>4</v>
      </c>
      <c r="G8" s="7">
        <v>5</v>
      </c>
      <c r="H8" s="7">
        <v>6</v>
      </c>
      <c r="I8" s="7">
        <v>7</v>
      </c>
      <c r="J8" s="9">
        <v>8</v>
      </c>
      <c r="K8" s="10">
        <v>10</v>
      </c>
    </row>
    <row r="9" spans="1:11" ht="30">
      <c r="A9" s="139" t="s">
        <v>266</v>
      </c>
      <c r="B9" s="11" t="s">
        <v>11</v>
      </c>
      <c r="C9" s="12">
        <f>C10+C26+C34+C86+C103+C133</f>
        <v>21146054</v>
      </c>
      <c r="D9" s="13">
        <f>D10+D26+D34+D86+D103+D133</f>
        <v>24304833</v>
      </c>
      <c r="E9" s="14">
        <f t="shared" ref="E9:K9" si="0">E10+E26+E34+E86+E103+E133</f>
        <v>203421278</v>
      </c>
      <c r="F9" s="14">
        <f t="shared" si="0"/>
        <v>220470347</v>
      </c>
      <c r="G9" s="14">
        <f t="shared" si="0"/>
        <v>212360523</v>
      </c>
      <c r="H9" s="14">
        <f t="shared" si="0"/>
        <v>212360523</v>
      </c>
      <c r="I9" s="14">
        <f>I10+I26+I34+I86+I103+I133</f>
        <v>212360523</v>
      </c>
      <c r="J9" s="14">
        <f t="shared" si="0"/>
        <v>0</v>
      </c>
      <c r="K9" s="15">
        <f t="shared" si="0"/>
        <v>218621971</v>
      </c>
    </row>
    <row r="10" spans="1:11" ht="25.5">
      <c r="A10" s="140" t="s">
        <v>267</v>
      </c>
      <c r="B10" s="17" t="s">
        <v>12</v>
      </c>
      <c r="C10" s="18">
        <f>C11+C14+C20+C21</f>
        <v>785000</v>
      </c>
      <c r="D10" s="18">
        <f>D11+D14+D20+D21</f>
        <v>1066289</v>
      </c>
      <c r="E10" s="18">
        <f t="shared" ref="E10:K10" si="1">E11+E14+E20+E21</f>
        <v>30406500</v>
      </c>
      <c r="F10" s="18">
        <f t="shared" si="1"/>
        <v>32790289</v>
      </c>
      <c r="G10" s="18">
        <f t="shared" si="1"/>
        <v>31115150</v>
      </c>
      <c r="H10" s="18">
        <f t="shared" si="1"/>
        <v>31115150</v>
      </c>
      <c r="I10" s="18">
        <f t="shared" si="1"/>
        <v>31115150</v>
      </c>
      <c r="J10" s="18">
        <f t="shared" si="1"/>
        <v>0</v>
      </c>
      <c r="K10" s="19">
        <f t="shared" si="1"/>
        <v>30550202</v>
      </c>
    </row>
    <row r="11" spans="1:11" ht="25.5">
      <c r="A11" s="141" t="s">
        <v>268</v>
      </c>
      <c r="B11" s="21" t="s">
        <v>13</v>
      </c>
      <c r="C11" s="22">
        <f>C12</f>
        <v>785000</v>
      </c>
      <c r="D11" s="22">
        <f>D12</f>
        <v>1066289</v>
      </c>
      <c r="E11" s="22">
        <f t="shared" ref="E11:K12" si="2">E12</f>
        <v>24825000</v>
      </c>
      <c r="F11" s="22">
        <f t="shared" si="2"/>
        <v>26656289</v>
      </c>
      <c r="G11" s="22">
        <f t="shared" si="2"/>
        <v>25747328</v>
      </c>
      <c r="H11" s="22">
        <f t="shared" si="2"/>
        <v>25747328</v>
      </c>
      <c r="I11" s="22">
        <f t="shared" si="2"/>
        <v>25747328</v>
      </c>
      <c r="J11" s="22">
        <f t="shared" si="2"/>
        <v>0</v>
      </c>
      <c r="K11" s="23">
        <f t="shared" si="2"/>
        <v>25449961</v>
      </c>
    </row>
    <row r="12" spans="1:11" ht="15">
      <c r="A12" s="142" t="s">
        <v>269</v>
      </c>
      <c r="B12" s="24" t="s">
        <v>14</v>
      </c>
      <c r="C12" s="25">
        <f>C13</f>
        <v>785000</v>
      </c>
      <c r="D12" s="25">
        <f>D13</f>
        <v>1066289</v>
      </c>
      <c r="E12" s="25">
        <f t="shared" si="2"/>
        <v>24825000</v>
      </c>
      <c r="F12" s="25">
        <f t="shared" si="2"/>
        <v>26656289</v>
      </c>
      <c r="G12" s="25">
        <f t="shared" si="2"/>
        <v>25747328</v>
      </c>
      <c r="H12" s="25">
        <f t="shared" si="2"/>
        <v>25747328</v>
      </c>
      <c r="I12" s="25">
        <f t="shared" si="2"/>
        <v>25747328</v>
      </c>
      <c r="J12" s="25">
        <f t="shared" si="2"/>
        <v>0</v>
      </c>
      <c r="K12" s="26">
        <f t="shared" si="2"/>
        <v>25449961</v>
      </c>
    </row>
    <row r="13" spans="1:11" ht="15">
      <c r="A13" s="143" t="s">
        <v>15</v>
      </c>
      <c r="B13" s="28" t="s">
        <v>16</v>
      </c>
      <c r="C13" s="29">
        <f>C140+C266</f>
        <v>785000</v>
      </c>
      <c r="D13" s="29">
        <f>D140+D266</f>
        <v>1066289</v>
      </c>
      <c r="E13" s="29">
        <f t="shared" ref="E13:K13" si="3">E140+E266</f>
        <v>24825000</v>
      </c>
      <c r="F13" s="29">
        <f t="shared" si="3"/>
        <v>26656289</v>
      </c>
      <c r="G13" s="29">
        <f t="shared" si="3"/>
        <v>25747328</v>
      </c>
      <c r="H13" s="29">
        <f>G13</f>
        <v>25747328</v>
      </c>
      <c r="I13" s="29">
        <f>I140+I266</f>
        <v>25747328</v>
      </c>
      <c r="J13" s="29">
        <f t="shared" si="3"/>
        <v>0</v>
      </c>
      <c r="K13" s="30">
        <f t="shared" si="3"/>
        <v>25449961</v>
      </c>
    </row>
    <row r="14" spans="1:11" ht="27.75" customHeight="1">
      <c r="A14" s="144" t="s">
        <v>271</v>
      </c>
      <c r="B14" s="21" t="s">
        <v>18</v>
      </c>
      <c r="C14" s="22">
        <f>C15+C16+C17+C18+C19</f>
        <v>0</v>
      </c>
      <c r="D14" s="22">
        <f>D15+D16+D17+D18+D19</f>
        <v>0</v>
      </c>
      <c r="E14" s="22">
        <f t="shared" ref="E14:K14" si="4">E15+E16+E17+E18+E19</f>
        <v>1967500</v>
      </c>
      <c r="F14" s="22">
        <f t="shared" si="4"/>
        <v>2370000</v>
      </c>
      <c r="G14" s="22">
        <f t="shared" si="4"/>
        <v>1849756</v>
      </c>
      <c r="H14" s="22">
        <f t="shared" si="4"/>
        <v>1849756</v>
      </c>
      <c r="I14" s="22">
        <f t="shared" si="4"/>
        <v>1849756</v>
      </c>
      <c r="J14" s="22">
        <f t="shared" si="4"/>
        <v>0</v>
      </c>
      <c r="K14" s="23">
        <f t="shared" si="4"/>
        <v>1837468</v>
      </c>
    </row>
    <row r="15" spans="1:11" ht="25.5">
      <c r="A15" s="143" t="s">
        <v>19</v>
      </c>
      <c r="B15" s="28" t="s">
        <v>20</v>
      </c>
      <c r="C15" s="29">
        <f>C142+C268</f>
        <v>0</v>
      </c>
      <c r="D15" s="29">
        <f>D142+D268</f>
        <v>0</v>
      </c>
      <c r="E15" s="29">
        <f t="shared" ref="E15:K15" si="5">E142+E268</f>
        <v>10000</v>
      </c>
      <c r="F15" s="29">
        <f t="shared" si="5"/>
        <v>410000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30">
        <f t="shared" si="5"/>
        <v>0</v>
      </c>
    </row>
    <row r="16" spans="1:11" ht="22.5" hidden="1" customHeight="1">
      <c r="A16" s="143" t="s">
        <v>21</v>
      </c>
      <c r="B16" s="28" t="s">
        <v>22</v>
      </c>
      <c r="C16" s="29">
        <f>C143+C269</f>
        <v>0</v>
      </c>
      <c r="D16" s="29">
        <f t="shared" ref="D16:K19" si="6">D143+D269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30">
        <f t="shared" si="6"/>
        <v>0</v>
      </c>
    </row>
    <row r="17" spans="1:11" ht="27.75" hidden="1" customHeight="1">
      <c r="A17" s="143" t="s">
        <v>23</v>
      </c>
      <c r="B17" s="28" t="s">
        <v>24</v>
      </c>
      <c r="C17" s="29">
        <f>C144+C270</f>
        <v>0</v>
      </c>
      <c r="D17" s="29">
        <f t="shared" si="6"/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30">
        <f t="shared" si="6"/>
        <v>0</v>
      </c>
    </row>
    <row r="18" spans="1:11" ht="25.5">
      <c r="A18" s="143" t="s">
        <v>25</v>
      </c>
      <c r="B18" s="28" t="s">
        <v>26</v>
      </c>
      <c r="C18" s="29">
        <f>C145+C271</f>
        <v>0</v>
      </c>
      <c r="D18" s="29">
        <f t="shared" si="6"/>
        <v>0</v>
      </c>
      <c r="E18" s="29">
        <f t="shared" si="6"/>
        <v>1957500</v>
      </c>
      <c r="F18" s="29">
        <f t="shared" si="6"/>
        <v>1960000</v>
      </c>
      <c r="G18" s="29">
        <f t="shared" si="6"/>
        <v>1849756</v>
      </c>
      <c r="H18" s="29">
        <f>G18</f>
        <v>1849756</v>
      </c>
      <c r="I18" s="29">
        <f t="shared" si="6"/>
        <v>1849756</v>
      </c>
      <c r="J18" s="29">
        <f t="shared" si="6"/>
        <v>0</v>
      </c>
      <c r="K18" s="30">
        <f t="shared" si="6"/>
        <v>1837468</v>
      </c>
    </row>
    <row r="19" spans="1:11" ht="15" hidden="1">
      <c r="A19" s="143" t="s">
        <v>27</v>
      </c>
      <c r="B19" s="28" t="s">
        <v>28</v>
      </c>
      <c r="C19" s="29">
        <f>C146+C272</f>
        <v>0</v>
      </c>
      <c r="D19" s="29">
        <f t="shared" si="6"/>
        <v>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30">
        <f t="shared" si="6"/>
        <v>0</v>
      </c>
    </row>
    <row r="20" spans="1:11" ht="25.5">
      <c r="A20" s="141" t="s">
        <v>29</v>
      </c>
      <c r="B20" s="21" t="s">
        <v>30</v>
      </c>
      <c r="C20" s="22">
        <f>C147</f>
        <v>0</v>
      </c>
      <c r="D20" s="22">
        <f>D147</f>
        <v>0</v>
      </c>
      <c r="E20" s="22">
        <f t="shared" ref="E20:K20" si="7">E147</f>
        <v>3614000</v>
      </c>
      <c r="F20" s="22">
        <f t="shared" si="7"/>
        <v>3764000</v>
      </c>
      <c r="G20" s="22">
        <f t="shared" si="7"/>
        <v>3518066</v>
      </c>
      <c r="H20" s="22">
        <f t="shared" si="7"/>
        <v>3518066</v>
      </c>
      <c r="I20" s="22">
        <f t="shared" si="7"/>
        <v>3518066</v>
      </c>
      <c r="J20" s="22">
        <f t="shared" si="7"/>
        <v>0</v>
      </c>
      <c r="K20" s="31">
        <f t="shared" si="7"/>
        <v>3262773</v>
      </c>
    </row>
    <row r="21" spans="1:11" ht="29.25" hidden="1" customHeight="1">
      <c r="A21" s="20" t="s">
        <v>31</v>
      </c>
      <c r="B21" s="21" t="s">
        <v>32</v>
      </c>
      <c r="C21" s="22">
        <f>C23+C24+C25</f>
        <v>0</v>
      </c>
      <c r="D21" s="22">
        <f>D23+D24+D25</f>
        <v>0</v>
      </c>
      <c r="E21" s="22">
        <f t="shared" ref="E21:K21" si="8">E23+E24+E25</f>
        <v>0</v>
      </c>
      <c r="F21" s="22">
        <f t="shared" si="8"/>
        <v>0</v>
      </c>
      <c r="G21" s="22">
        <f t="shared" si="8"/>
        <v>0</v>
      </c>
      <c r="H21" s="22">
        <f t="shared" si="8"/>
        <v>0</v>
      </c>
      <c r="I21" s="22">
        <f t="shared" si="8"/>
        <v>0</v>
      </c>
      <c r="J21" s="22">
        <f t="shared" si="8"/>
        <v>0</v>
      </c>
      <c r="K21" s="23">
        <f t="shared" si="8"/>
        <v>0</v>
      </c>
    </row>
    <row r="22" spans="1:11" ht="27.75" hidden="1" customHeight="1">
      <c r="A22" s="27" t="s">
        <v>33</v>
      </c>
      <c r="B22" s="28" t="s">
        <v>34</v>
      </c>
      <c r="C22" s="32"/>
      <c r="D22" s="32"/>
      <c r="E22" s="33"/>
      <c r="F22" s="34"/>
      <c r="G22" s="35"/>
      <c r="H22" s="35"/>
      <c r="I22" s="35"/>
      <c r="J22" s="36"/>
      <c r="K22" s="37"/>
    </row>
    <row r="23" spans="1:11" ht="27.75" hidden="1" customHeight="1">
      <c r="A23" s="27" t="s">
        <v>35</v>
      </c>
      <c r="B23" s="28" t="s">
        <v>34</v>
      </c>
      <c r="C23" s="29">
        <f>C149</f>
        <v>0</v>
      </c>
      <c r="D23" s="29">
        <f>D149</f>
        <v>0</v>
      </c>
      <c r="E23" s="29">
        <f t="shared" ref="E23:K23" si="9">E149</f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30">
        <f t="shared" si="9"/>
        <v>0</v>
      </c>
    </row>
    <row r="24" spans="1:11" ht="30" hidden="1" customHeight="1">
      <c r="A24" s="27" t="s">
        <v>36</v>
      </c>
      <c r="B24" s="28" t="s">
        <v>37</v>
      </c>
      <c r="C24" s="29">
        <f>C150</f>
        <v>0</v>
      </c>
      <c r="D24" s="29">
        <f t="shared" ref="D24:K25" si="10">D150</f>
        <v>0</v>
      </c>
      <c r="E24" s="29">
        <f t="shared" si="10"/>
        <v>0</v>
      </c>
      <c r="F24" s="29">
        <f t="shared" si="10"/>
        <v>0</v>
      </c>
      <c r="G24" s="29">
        <f t="shared" si="10"/>
        <v>0</v>
      </c>
      <c r="H24" s="29">
        <f t="shared" si="10"/>
        <v>0</v>
      </c>
      <c r="I24" s="29">
        <f t="shared" si="10"/>
        <v>0</v>
      </c>
      <c r="J24" s="29">
        <f t="shared" si="10"/>
        <v>0</v>
      </c>
      <c r="K24" s="30">
        <f t="shared" si="10"/>
        <v>0</v>
      </c>
    </row>
    <row r="25" spans="1:11" ht="28.5" hidden="1" customHeight="1">
      <c r="A25" s="27" t="s">
        <v>38</v>
      </c>
      <c r="B25" s="38" t="s">
        <v>39</v>
      </c>
      <c r="C25" s="29">
        <f>C151</f>
        <v>0</v>
      </c>
      <c r="D25" s="29">
        <f t="shared" si="10"/>
        <v>0</v>
      </c>
      <c r="E25" s="29">
        <f t="shared" si="10"/>
        <v>0</v>
      </c>
      <c r="F25" s="29">
        <f t="shared" si="10"/>
        <v>0</v>
      </c>
      <c r="G25" s="29">
        <f t="shared" si="10"/>
        <v>0</v>
      </c>
      <c r="H25" s="29">
        <f t="shared" si="10"/>
        <v>0</v>
      </c>
      <c r="I25" s="29">
        <f t="shared" si="10"/>
        <v>0</v>
      </c>
      <c r="J25" s="29">
        <f t="shared" si="10"/>
        <v>0</v>
      </c>
      <c r="K25" s="30">
        <f t="shared" si="10"/>
        <v>0</v>
      </c>
    </row>
    <row r="26" spans="1:11" ht="25.5">
      <c r="A26" s="140" t="s">
        <v>272</v>
      </c>
      <c r="B26" s="17" t="s">
        <v>40</v>
      </c>
      <c r="C26" s="18">
        <f>C27+C29</f>
        <v>0</v>
      </c>
      <c r="D26" s="18">
        <f>D27+D29</f>
        <v>91000</v>
      </c>
      <c r="E26" s="18">
        <f t="shared" ref="E26:K26" si="11">E27+E29</f>
        <v>8575000</v>
      </c>
      <c r="F26" s="18">
        <f t="shared" si="11"/>
        <v>8786000</v>
      </c>
      <c r="G26" s="18">
        <f t="shared" si="11"/>
        <v>8573697</v>
      </c>
      <c r="H26" s="18">
        <f t="shared" si="11"/>
        <v>8573697</v>
      </c>
      <c r="I26" s="18">
        <f t="shared" si="11"/>
        <v>8573697</v>
      </c>
      <c r="J26" s="18">
        <f t="shared" si="11"/>
        <v>0</v>
      </c>
      <c r="K26" s="19">
        <f t="shared" si="11"/>
        <v>8459480</v>
      </c>
    </row>
    <row r="27" spans="1:11" ht="15.75" hidden="1">
      <c r="A27" s="20" t="s">
        <v>41</v>
      </c>
      <c r="B27" s="21" t="s">
        <v>42</v>
      </c>
      <c r="C27" s="22">
        <f>C28</f>
        <v>0</v>
      </c>
      <c r="D27" s="22">
        <f>D28</f>
        <v>0</v>
      </c>
      <c r="E27" s="22">
        <f t="shared" ref="E27:K27" si="12">E28</f>
        <v>0</v>
      </c>
      <c r="F27" s="22">
        <f t="shared" si="12"/>
        <v>0</v>
      </c>
      <c r="G27" s="22">
        <f t="shared" si="12"/>
        <v>0</v>
      </c>
      <c r="H27" s="22">
        <f t="shared" si="12"/>
        <v>0</v>
      </c>
      <c r="I27" s="22">
        <f t="shared" si="12"/>
        <v>0</v>
      </c>
      <c r="J27" s="22">
        <f t="shared" si="12"/>
        <v>0</v>
      </c>
      <c r="K27" s="23">
        <f t="shared" si="12"/>
        <v>0</v>
      </c>
    </row>
    <row r="28" spans="1:11" ht="15" hidden="1">
      <c r="A28" s="27" t="s">
        <v>43</v>
      </c>
      <c r="B28" s="28" t="s">
        <v>44</v>
      </c>
      <c r="C28" s="29">
        <f>C154+C275</f>
        <v>0</v>
      </c>
      <c r="D28" s="29">
        <f>D154+D275</f>
        <v>0</v>
      </c>
      <c r="E28" s="29">
        <f t="shared" ref="E28:K28" si="13">E154+E275</f>
        <v>0</v>
      </c>
      <c r="F28" s="29">
        <f t="shared" si="13"/>
        <v>0</v>
      </c>
      <c r="G28" s="29">
        <f t="shared" si="13"/>
        <v>0</v>
      </c>
      <c r="H28" s="29">
        <f t="shared" si="13"/>
        <v>0</v>
      </c>
      <c r="I28" s="29">
        <f t="shared" si="13"/>
        <v>0</v>
      </c>
      <c r="J28" s="29">
        <f t="shared" si="13"/>
        <v>0</v>
      </c>
      <c r="K28" s="30">
        <f t="shared" si="13"/>
        <v>0</v>
      </c>
    </row>
    <row r="29" spans="1:11" ht="23.25" customHeight="1">
      <c r="A29" s="144" t="s">
        <v>273</v>
      </c>
      <c r="B29" s="21" t="s">
        <v>45</v>
      </c>
      <c r="C29" s="22">
        <f>C30+C32+C33</f>
        <v>0</v>
      </c>
      <c r="D29" s="22">
        <f>D30+D32+D33</f>
        <v>91000</v>
      </c>
      <c r="E29" s="22">
        <f>E30+E32+E33</f>
        <v>8575000</v>
      </c>
      <c r="F29" s="22">
        <f t="shared" ref="F29:K29" si="14">F30+F32+F33</f>
        <v>8786000</v>
      </c>
      <c r="G29" s="22">
        <f t="shared" si="14"/>
        <v>8573697</v>
      </c>
      <c r="H29" s="22">
        <f t="shared" si="14"/>
        <v>8573697</v>
      </c>
      <c r="I29" s="22">
        <f t="shared" si="14"/>
        <v>8573697</v>
      </c>
      <c r="J29" s="22">
        <f t="shared" si="14"/>
        <v>0</v>
      </c>
      <c r="K29" s="23">
        <f t="shared" si="14"/>
        <v>8459480</v>
      </c>
    </row>
    <row r="30" spans="1:11" ht="15">
      <c r="A30" s="145" t="s">
        <v>274</v>
      </c>
      <c r="B30" s="24" t="s">
        <v>46</v>
      </c>
      <c r="C30" s="25">
        <f>C31</f>
        <v>0</v>
      </c>
      <c r="D30" s="25">
        <f>D31</f>
        <v>86000</v>
      </c>
      <c r="E30" s="25">
        <f>E31</f>
        <v>8520000</v>
      </c>
      <c r="F30" s="25">
        <f t="shared" ref="F30:K30" si="15">F31</f>
        <v>8726000</v>
      </c>
      <c r="G30" s="25">
        <f t="shared" si="15"/>
        <v>8521111</v>
      </c>
      <c r="H30" s="25">
        <f t="shared" si="15"/>
        <v>8521111</v>
      </c>
      <c r="I30" s="25">
        <f t="shared" si="15"/>
        <v>8521111</v>
      </c>
      <c r="J30" s="25">
        <f t="shared" si="15"/>
        <v>0</v>
      </c>
      <c r="K30" s="40">
        <f t="shared" si="15"/>
        <v>8362488</v>
      </c>
    </row>
    <row r="31" spans="1:11" ht="15">
      <c r="A31" s="146" t="s">
        <v>47</v>
      </c>
      <c r="B31" s="28" t="s">
        <v>48</v>
      </c>
      <c r="C31" s="29">
        <f>C157+C278</f>
        <v>0</v>
      </c>
      <c r="D31" s="29">
        <f>D157+D278</f>
        <v>86000</v>
      </c>
      <c r="E31" s="29">
        <f t="shared" ref="E31:K31" si="16">E157+E278</f>
        <v>8520000</v>
      </c>
      <c r="F31" s="29">
        <f t="shared" si="16"/>
        <v>8726000</v>
      </c>
      <c r="G31" s="29">
        <f t="shared" si="16"/>
        <v>8521111</v>
      </c>
      <c r="H31" s="29">
        <f t="shared" si="16"/>
        <v>8521111</v>
      </c>
      <c r="I31" s="29">
        <f t="shared" si="16"/>
        <v>8521111</v>
      </c>
      <c r="J31" s="29">
        <f t="shared" si="16"/>
        <v>0</v>
      </c>
      <c r="K31" s="30">
        <f t="shared" si="16"/>
        <v>8362488</v>
      </c>
    </row>
    <row r="32" spans="1:11" ht="28.5">
      <c r="A32" s="147" t="s">
        <v>49</v>
      </c>
      <c r="B32" s="28" t="s">
        <v>50</v>
      </c>
      <c r="C32" s="29">
        <f>C158+C279</f>
        <v>0</v>
      </c>
      <c r="D32" s="29">
        <f t="shared" ref="D32:K33" si="17">D158+D279</f>
        <v>0</v>
      </c>
      <c r="E32" s="29">
        <f t="shared" si="17"/>
        <v>55000</v>
      </c>
      <c r="F32" s="29">
        <f t="shared" si="17"/>
        <v>55000</v>
      </c>
      <c r="G32" s="29">
        <f t="shared" si="17"/>
        <v>52586</v>
      </c>
      <c r="H32" s="29">
        <f t="shared" si="17"/>
        <v>52586</v>
      </c>
      <c r="I32" s="29">
        <f t="shared" si="17"/>
        <v>52586</v>
      </c>
      <c r="J32" s="29">
        <f t="shared" si="17"/>
        <v>0</v>
      </c>
      <c r="K32" s="30">
        <f t="shared" si="17"/>
        <v>96895</v>
      </c>
    </row>
    <row r="33" spans="1:11" ht="28.5">
      <c r="A33" s="147" t="s">
        <v>51</v>
      </c>
      <c r="B33" s="28" t="s">
        <v>52</v>
      </c>
      <c r="C33" s="29">
        <f>C159+C280</f>
        <v>0</v>
      </c>
      <c r="D33" s="29">
        <f t="shared" si="17"/>
        <v>5000</v>
      </c>
      <c r="E33" s="29">
        <f t="shared" si="17"/>
        <v>0</v>
      </c>
      <c r="F33" s="29">
        <f t="shared" si="17"/>
        <v>5000</v>
      </c>
      <c r="G33" s="29">
        <f t="shared" si="17"/>
        <v>0</v>
      </c>
      <c r="H33" s="29">
        <f t="shared" si="17"/>
        <v>0</v>
      </c>
      <c r="I33" s="29">
        <f t="shared" si="17"/>
        <v>0</v>
      </c>
      <c r="J33" s="29">
        <f t="shared" si="17"/>
        <v>0</v>
      </c>
      <c r="K33" s="30">
        <f t="shared" si="17"/>
        <v>97</v>
      </c>
    </row>
    <row r="34" spans="1:11" ht="35.25" customHeight="1">
      <c r="A34" s="148" t="s">
        <v>276</v>
      </c>
      <c r="B34" s="17" t="s">
        <v>53</v>
      </c>
      <c r="C34" s="18">
        <f>C35+C50+C57+C74</f>
        <v>1148635</v>
      </c>
      <c r="D34" s="18">
        <f>D35+D50+D57+D74</f>
        <v>2717308</v>
      </c>
      <c r="E34" s="18">
        <f t="shared" ref="E34:K34" si="18">E35+E50+E57+E74</f>
        <v>79717635</v>
      </c>
      <c r="F34" s="18">
        <f t="shared" si="18"/>
        <v>91438774</v>
      </c>
      <c r="G34" s="18">
        <f t="shared" si="18"/>
        <v>89091191</v>
      </c>
      <c r="H34" s="18">
        <f t="shared" si="18"/>
        <v>89091191</v>
      </c>
      <c r="I34" s="18">
        <f t="shared" si="18"/>
        <v>89091191</v>
      </c>
      <c r="J34" s="18">
        <f t="shared" si="18"/>
        <v>0</v>
      </c>
      <c r="K34" s="19">
        <f t="shared" si="18"/>
        <v>89203897</v>
      </c>
    </row>
    <row r="35" spans="1:11" ht="15.75">
      <c r="A35" s="144" t="s">
        <v>277</v>
      </c>
      <c r="B35" s="21" t="s">
        <v>54</v>
      </c>
      <c r="C35" s="22">
        <f>C36+C39+C43+C44+C46+C49</f>
        <v>447100</v>
      </c>
      <c r="D35" s="22">
        <f>D36+D39+D43+D44+D46+D49</f>
        <v>1328788</v>
      </c>
      <c r="E35" s="22">
        <f t="shared" ref="E35:K35" si="19">E36+E39+E43+E44+E46+E49</f>
        <v>15973100</v>
      </c>
      <c r="F35" s="22">
        <f t="shared" si="19"/>
        <v>19339825</v>
      </c>
      <c r="G35" s="22">
        <f t="shared" si="19"/>
        <v>18491325</v>
      </c>
      <c r="H35" s="22">
        <f t="shared" si="19"/>
        <v>18491325</v>
      </c>
      <c r="I35" s="22">
        <f t="shared" si="19"/>
        <v>18491325</v>
      </c>
      <c r="J35" s="22">
        <f t="shared" si="19"/>
        <v>0</v>
      </c>
      <c r="K35" s="23">
        <f t="shared" si="19"/>
        <v>17755442</v>
      </c>
    </row>
    <row r="36" spans="1:11" ht="15">
      <c r="A36" s="149" t="s">
        <v>278</v>
      </c>
      <c r="B36" s="24" t="s">
        <v>55</v>
      </c>
      <c r="C36" s="25">
        <f>C37+C38</f>
        <v>162100</v>
      </c>
      <c r="D36" s="25">
        <f>D37+D38</f>
        <v>624221</v>
      </c>
      <c r="E36" s="25">
        <f t="shared" ref="E36:K36" si="20">E37+E38</f>
        <v>3009612</v>
      </c>
      <c r="F36" s="25">
        <f t="shared" si="20"/>
        <v>4003502</v>
      </c>
      <c r="G36" s="25">
        <f t="shared" si="20"/>
        <v>3770675</v>
      </c>
      <c r="H36" s="25">
        <f t="shared" si="20"/>
        <v>3770675</v>
      </c>
      <c r="I36" s="25">
        <f t="shared" si="20"/>
        <v>3770675</v>
      </c>
      <c r="J36" s="25">
        <f t="shared" si="20"/>
        <v>0</v>
      </c>
      <c r="K36" s="26">
        <f t="shared" si="20"/>
        <v>3380731</v>
      </c>
    </row>
    <row r="37" spans="1:11" ht="15">
      <c r="A37" s="146" t="s">
        <v>56</v>
      </c>
      <c r="B37" s="28" t="s">
        <v>57</v>
      </c>
      <c r="C37" s="29">
        <f>C163+C284</f>
        <v>162100</v>
      </c>
      <c r="D37" s="29">
        <f>D163+D284</f>
        <v>624221</v>
      </c>
      <c r="E37" s="29">
        <f>E163+E284</f>
        <v>2118343</v>
      </c>
      <c r="F37" s="29">
        <f t="shared" ref="E37:K38" si="21">F163+F284</f>
        <v>3083143</v>
      </c>
      <c r="G37" s="29">
        <f t="shared" si="21"/>
        <v>2851165</v>
      </c>
      <c r="H37" s="29">
        <f t="shared" si="21"/>
        <v>2851165</v>
      </c>
      <c r="I37" s="29">
        <f t="shared" si="21"/>
        <v>2851165</v>
      </c>
      <c r="J37" s="29">
        <f t="shared" si="21"/>
        <v>0</v>
      </c>
      <c r="K37" s="30">
        <f t="shared" si="21"/>
        <v>2508040</v>
      </c>
    </row>
    <row r="38" spans="1:11" ht="15">
      <c r="A38" s="146" t="s">
        <v>58</v>
      </c>
      <c r="B38" s="28" t="s">
        <v>59</v>
      </c>
      <c r="C38" s="29">
        <f>C164+C285</f>
        <v>0</v>
      </c>
      <c r="D38" s="29">
        <f>D164+D285</f>
        <v>0</v>
      </c>
      <c r="E38" s="29">
        <f t="shared" si="21"/>
        <v>891269</v>
      </c>
      <c r="F38" s="29">
        <f t="shared" si="21"/>
        <v>920359</v>
      </c>
      <c r="G38" s="29">
        <f t="shared" si="21"/>
        <v>919510</v>
      </c>
      <c r="H38" s="29">
        <f t="shared" si="21"/>
        <v>919510</v>
      </c>
      <c r="I38" s="29">
        <f t="shared" si="21"/>
        <v>919510</v>
      </c>
      <c r="J38" s="29">
        <f t="shared" si="21"/>
        <v>0</v>
      </c>
      <c r="K38" s="30">
        <f t="shared" si="21"/>
        <v>872691</v>
      </c>
    </row>
    <row r="39" spans="1:11" ht="28.5">
      <c r="A39" s="149" t="s">
        <v>279</v>
      </c>
      <c r="B39" s="24" t="s">
        <v>60</v>
      </c>
      <c r="C39" s="25">
        <f>C40+C41+C42+C43</f>
        <v>0</v>
      </c>
      <c r="D39" s="25">
        <f>D40+D41+D42+D43</f>
        <v>493567</v>
      </c>
      <c r="E39" s="25">
        <f>E40+E41+E42</f>
        <v>12663488</v>
      </c>
      <c r="F39" s="25">
        <f t="shared" ref="F39:K39" si="22">F40+F41+F42</f>
        <v>15110323</v>
      </c>
      <c r="G39" s="25">
        <f t="shared" si="22"/>
        <v>14514655</v>
      </c>
      <c r="H39" s="25">
        <f t="shared" si="22"/>
        <v>14514655</v>
      </c>
      <c r="I39" s="25">
        <f t="shared" si="22"/>
        <v>14514655</v>
      </c>
      <c r="J39" s="25">
        <f t="shared" si="22"/>
        <v>0</v>
      </c>
      <c r="K39" s="40">
        <f t="shared" si="22"/>
        <v>14365561</v>
      </c>
    </row>
    <row r="40" spans="1:11" ht="15">
      <c r="A40" s="146" t="s">
        <v>61</v>
      </c>
      <c r="B40" s="28" t="s">
        <v>62</v>
      </c>
      <c r="C40" s="29">
        <f>C166+C287</f>
        <v>0</v>
      </c>
      <c r="D40" s="29">
        <f>D166+D287</f>
        <v>102100</v>
      </c>
      <c r="E40" s="29">
        <f t="shared" ref="E40:K40" si="23">E166+E287</f>
        <v>3425367</v>
      </c>
      <c r="F40" s="29">
        <f t="shared" si="23"/>
        <v>4018064</v>
      </c>
      <c r="G40" s="29">
        <f t="shared" si="23"/>
        <v>3860288</v>
      </c>
      <c r="H40" s="29">
        <f t="shared" si="23"/>
        <v>3860288</v>
      </c>
      <c r="I40" s="29">
        <f t="shared" si="23"/>
        <v>3860288</v>
      </c>
      <c r="J40" s="29">
        <f t="shared" si="23"/>
        <v>0</v>
      </c>
      <c r="K40" s="30">
        <f t="shared" si="23"/>
        <v>3767984</v>
      </c>
    </row>
    <row r="41" spans="1:11" ht="15">
      <c r="A41" s="146" t="s">
        <v>63</v>
      </c>
      <c r="B41" s="28" t="s">
        <v>64</v>
      </c>
      <c r="C41" s="29">
        <f>C167+C288</f>
        <v>0</v>
      </c>
      <c r="D41" s="29">
        <f t="shared" ref="D41:K43" si="24">D167+D288</f>
        <v>391467</v>
      </c>
      <c r="E41" s="29">
        <f t="shared" si="24"/>
        <v>9238121</v>
      </c>
      <c r="F41" s="29">
        <f t="shared" si="24"/>
        <v>11092259</v>
      </c>
      <c r="G41" s="29">
        <f t="shared" si="24"/>
        <v>10654367</v>
      </c>
      <c r="H41" s="29">
        <f t="shared" si="24"/>
        <v>10654367</v>
      </c>
      <c r="I41" s="29">
        <f t="shared" si="24"/>
        <v>10654367</v>
      </c>
      <c r="J41" s="29">
        <f t="shared" si="24"/>
        <v>0</v>
      </c>
      <c r="K41" s="30">
        <f t="shared" si="24"/>
        <v>10597577</v>
      </c>
    </row>
    <row r="42" spans="1:11" ht="15" hidden="1">
      <c r="A42" s="146" t="s">
        <v>65</v>
      </c>
      <c r="B42" s="28" t="s">
        <v>66</v>
      </c>
      <c r="C42" s="29">
        <f>C168+C289</f>
        <v>0</v>
      </c>
      <c r="D42" s="29">
        <f t="shared" si="24"/>
        <v>0</v>
      </c>
      <c r="E42" s="29">
        <f t="shared" si="24"/>
        <v>0</v>
      </c>
      <c r="F42" s="29">
        <f t="shared" si="24"/>
        <v>0</v>
      </c>
      <c r="G42" s="29">
        <f t="shared" si="24"/>
        <v>0</v>
      </c>
      <c r="H42" s="29">
        <f t="shared" si="24"/>
        <v>0</v>
      </c>
      <c r="I42" s="29">
        <f t="shared" si="24"/>
        <v>0</v>
      </c>
      <c r="J42" s="29">
        <f t="shared" si="24"/>
        <v>0</v>
      </c>
      <c r="K42" s="30">
        <f t="shared" si="24"/>
        <v>0</v>
      </c>
    </row>
    <row r="43" spans="1:11" ht="15" hidden="1">
      <c r="A43" s="146" t="s">
        <v>67</v>
      </c>
      <c r="B43" s="28" t="s">
        <v>68</v>
      </c>
      <c r="C43" s="29">
        <f>C169+C290</f>
        <v>0</v>
      </c>
      <c r="D43" s="29">
        <f t="shared" si="24"/>
        <v>0</v>
      </c>
      <c r="E43" s="29">
        <f t="shared" si="24"/>
        <v>0</v>
      </c>
      <c r="F43" s="29">
        <f t="shared" si="24"/>
        <v>0</v>
      </c>
      <c r="G43" s="29">
        <f t="shared" si="24"/>
        <v>0</v>
      </c>
      <c r="H43" s="29">
        <f t="shared" si="24"/>
        <v>0</v>
      </c>
      <c r="I43" s="29">
        <f t="shared" si="24"/>
        <v>0</v>
      </c>
      <c r="J43" s="29">
        <f t="shared" si="24"/>
        <v>0</v>
      </c>
      <c r="K43" s="30">
        <f t="shared" si="24"/>
        <v>0</v>
      </c>
    </row>
    <row r="44" spans="1:11" ht="28.5" hidden="1">
      <c r="A44" s="149" t="s">
        <v>280</v>
      </c>
      <c r="B44" s="24" t="s">
        <v>69</v>
      </c>
      <c r="C44" s="25">
        <f>C45</f>
        <v>0</v>
      </c>
      <c r="D44" s="25">
        <f>D45</f>
        <v>0</v>
      </c>
      <c r="E44" s="25">
        <f t="shared" ref="E44:K44" si="25">E45</f>
        <v>0</v>
      </c>
      <c r="F44" s="25">
        <f t="shared" si="25"/>
        <v>0</v>
      </c>
      <c r="G44" s="25">
        <f t="shared" si="25"/>
        <v>0</v>
      </c>
      <c r="H44" s="25">
        <f t="shared" si="25"/>
        <v>0</v>
      </c>
      <c r="I44" s="25">
        <f t="shared" si="25"/>
        <v>0</v>
      </c>
      <c r="J44" s="25">
        <f t="shared" si="25"/>
        <v>0</v>
      </c>
      <c r="K44" s="26">
        <f t="shared" si="25"/>
        <v>0</v>
      </c>
    </row>
    <row r="45" spans="1:11" ht="15" hidden="1">
      <c r="A45" s="146" t="s">
        <v>70</v>
      </c>
      <c r="B45" s="28" t="s">
        <v>71</v>
      </c>
      <c r="C45" s="29">
        <f>C171+C292</f>
        <v>0</v>
      </c>
      <c r="D45" s="29">
        <f>D171+D292</f>
        <v>0</v>
      </c>
      <c r="E45" s="29">
        <f t="shared" ref="E45:K45" si="26">E171+E292</f>
        <v>0</v>
      </c>
      <c r="F45" s="29">
        <f t="shared" si="26"/>
        <v>0</v>
      </c>
      <c r="G45" s="29">
        <f t="shared" si="26"/>
        <v>0</v>
      </c>
      <c r="H45" s="29">
        <f t="shared" si="26"/>
        <v>0</v>
      </c>
      <c r="I45" s="29">
        <f t="shared" si="26"/>
        <v>0</v>
      </c>
      <c r="J45" s="29">
        <f t="shared" si="26"/>
        <v>0</v>
      </c>
      <c r="K45" s="30">
        <f t="shared" si="26"/>
        <v>0</v>
      </c>
    </row>
    <row r="46" spans="1:11" ht="28.5" hidden="1">
      <c r="A46" s="149" t="s">
        <v>72</v>
      </c>
      <c r="B46" s="24" t="s">
        <v>73</v>
      </c>
      <c r="C46" s="25">
        <f>C47+C48</f>
        <v>0</v>
      </c>
      <c r="D46" s="25">
        <f>D47+D48</f>
        <v>0</v>
      </c>
      <c r="E46" s="25">
        <f t="shared" ref="E46:K46" si="27">E47+E48</f>
        <v>0</v>
      </c>
      <c r="F46" s="25">
        <f t="shared" si="27"/>
        <v>0</v>
      </c>
      <c r="G46" s="25">
        <f t="shared" si="27"/>
        <v>0</v>
      </c>
      <c r="H46" s="25">
        <f t="shared" si="27"/>
        <v>0</v>
      </c>
      <c r="I46" s="25">
        <f t="shared" si="27"/>
        <v>0</v>
      </c>
      <c r="J46" s="25">
        <f t="shared" si="27"/>
        <v>0</v>
      </c>
      <c r="K46" s="40">
        <f t="shared" si="27"/>
        <v>0</v>
      </c>
    </row>
    <row r="47" spans="1:11" ht="15" hidden="1">
      <c r="A47" s="146" t="s">
        <v>74</v>
      </c>
      <c r="B47" s="28" t="s">
        <v>75</v>
      </c>
      <c r="C47" s="29">
        <f>C173+C294</f>
        <v>0</v>
      </c>
      <c r="D47" s="29">
        <f>D173+D294</f>
        <v>0</v>
      </c>
      <c r="E47" s="29">
        <f t="shared" ref="E47:K47" si="28">E173+E294</f>
        <v>0</v>
      </c>
      <c r="F47" s="29">
        <f t="shared" si="28"/>
        <v>0</v>
      </c>
      <c r="G47" s="29">
        <f t="shared" si="28"/>
        <v>0</v>
      </c>
      <c r="H47" s="29">
        <f t="shared" si="28"/>
        <v>0</v>
      </c>
      <c r="I47" s="29">
        <f t="shared" si="28"/>
        <v>0</v>
      </c>
      <c r="J47" s="29">
        <f t="shared" si="28"/>
        <v>0</v>
      </c>
      <c r="K47" s="30">
        <f t="shared" si="28"/>
        <v>0</v>
      </c>
    </row>
    <row r="48" spans="1:11" ht="15" hidden="1">
      <c r="A48" s="146" t="s">
        <v>76</v>
      </c>
      <c r="B48" s="28" t="s">
        <v>77</v>
      </c>
      <c r="C48" s="29">
        <f>C174+C295</f>
        <v>0</v>
      </c>
      <c r="D48" s="29">
        <f t="shared" ref="D48:K49" si="29">D174+D295</f>
        <v>0</v>
      </c>
      <c r="E48" s="29">
        <f t="shared" si="29"/>
        <v>0</v>
      </c>
      <c r="F48" s="29">
        <f t="shared" si="29"/>
        <v>0</v>
      </c>
      <c r="G48" s="29">
        <f t="shared" si="29"/>
        <v>0</v>
      </c>
      <c r="H48" s="29">
        <f t="shared" si="29"/>
        <v>0</v>
      </c>
      <c r="I48" s="29">
        <f t="shared" si="29"/>
        <v>0</v>
      </c>
      <c r="J48" s="29">
        <f t="shared" si="29"/>
        <v>0</v>
      </c>
      <c r="K48" s="30">
        <f t="shared" si="29"/>
        <v>0</v>
      </c>
    </row>
    <row r="49" spans="1:11" ht="28.5">
      <c r="A49" s="146" t="s">
        <v>78</v>
      </c>
      <c r="B49" s="28" t="s">
        <v>79</v>
      </c>
      <c r="C49" s="29">
        <f>C175+C296</f>
        <v>285000</v>
      </c>
      <c r="D49" s="29">
        <f t="shared" si="29"/>
        <v>211000</v>
      </c>
      <c r="E49" s="29">
        <f t="shared" si="29"/>
        <v>300000</v>
      </c>
      <c r="F49" s="29">
        <f t="shared" si="29"/>
        <v>226000</v>
      </c>
      <c r="G49" s="29">
        <f t="shared" si="29"/>
        <v>205995</v>
      </c>
      <c r="H49" s="29">
        <f t="shared" si="29"/>
        <v>205995</v>
      </c>
      <c r="I49" s="29">
        <f t="shared" si="29"/>
        <v>205995</v>
      </c>
      <c r="J49" s="29">
        <f t="shared" si="29"/>
        <v>0</v>
      </c>
      <c r="K49" s="30">
        <f t="shared" si="29"/>
        <v>9150</v>
      </c>
    </row>
    <row r="50" spans="1:11" ht="15.75">
      <c r="A50" s="144" t="s">
        <v>281</v>
      </c>
      <c r="B50" s="21" t="s">
        <v>80</v>
      </c>
      <c r="C50" s="22">
        <f>C51+C54+C55</f>
        <v>0</v>
      </c>
      <c r="D50" s="22">
        <f>D51+D54+D55</f>
        <v>0</v>
      </c>
      <c r="E50" s="22">
        <f t="shared" ref="E50:K50" si="30">E51+E54+E55</f>
        <v>4776000</v>
      </c>
      <c r="F50" s="22">
        <f t="shared" si="30"/>
        <v>4831000</v>
      </c>
      <c r="G50" s="22">
        <f t="shared" si="30"/>
        <v>4804587</v>
      </c>
      <c r="H50" s="22">
        <f t="shared" si="30"/>
        <v>4804587</v>
      </c>
      <c r="I50" s="22">
        <f t="shared" si="30"/>
        <v>4804587</v>
      </c>
      <c r="J50" s="22">
        <f t="shared" si="30"/>
        <v>0</v>
      </c>
      <c r="K50" s="23">
        <f t="shared" si="30"/>
        <v>4825325</v>
      </c>
    </row>
    <row r="51" spans="1:11" ht="28.5" hidden="1">
      <c r="A51" s="149" t="s">
        <v>282</v>
      </c>
      <c r="B51" s="24" t="s">
        <v>82</v>
      </c>
      <c r="C51" s="25">
        <f>C52+C53</f>
        <v>0</v>
      </c>
      <c r="D51" s="25">
        <f>D52+D53</f>
        <v>0</v>
      </c>
      <c r="E51" s="25">
        <f t="shared" ref="E51:K51" si="31">E52+E53</f>
        <v>0</v>
      </c>
      <c r="F51" s="25">
        <f t="shared" si="31"/>
        <v>0</v>
      </c>
      <c r="G51" s="25">
        <f t="shared" si="31"/>
        <v>0</v>
      </c>
      <c r="H51" s="25">
        <f t="shared" si="31"/>
        <v>0</v>
      </c>
      <c r="I51" s="25">
        <f t="shared" si="31"/>
        <v>0</v>
      </c>
      <c r="J51" s="25">
        <f t="shared" si="31"/>
        <v>0</v>
      </c>
      <c r="K51" s="26">
        <f t="shared" si="31"/>
        <v>0</v>
      </c>
    </row>
    <row r="52" spans="1:11" ht="15" hidden="1">
      <c r="A52" s="146" t="s">
        <v>83</v>
      </c>
      <c r="B52" s="28" t="s">
        <v>84</v>
      </c>
      <c r="C52" s="29">
        <f>C178+C299</f>
        <v>0</v>
      </c>
      <c r="D52" s="29">
        <f>D178+D299</f>
        <v>0</v>
      </c>
      <c r="E52" s="29">
        <f t="shared" ref="E52:K52" si="32">E178+E299</f>
        <v>0</v>
      </c>
      <c r="F52" s="29">
        <f t="shared" si="32"/>
        <v>0</v>
      </c>
      <c r="G52" s="29">
        <f t="shared" si="32"/>
        <v>0</v>
      </c>
      <c r="H52" s="29">
        <f t="shared" si="32"/>
        <v>0</v>
      </c>
      <c r="I52" s="29">
        <f t="shared" si="32"/>
        <v>0</v>
      </c>
      <c r="J52" s="29">
        <f t="shared" si="32"/>
        <v>0</v>
      </c>
      <c r="K52" s="30">
        <f t="shared" si="32"/>
        <v>0</v>
      </c>
    </row>
    <row r="53" spans="1:11" ht="15" hidden="1">
      <c r="A53" s="146" t="s">
        <v>85</v>
      </c>
      <c r="B53" s="38" t="s">
        <v>86</v>
      </c>
      <c r="C53" s="29">
        <f>C179+C300</f>
        <v>0</v>
      </c>
      <c r="D53" s="29">
        <f t="shared" ref="D53:K54" si="33">D179+D300</f>
        <v>0</v>
      </c>
      <c r="E53" s="29">
        <f t="shared" si="33"/>
        <v>0</v>
      </c>
      <c r="F53" s="29">
        <f t="shared" si="33"/>
        <v>0</v>
      </c>
      <c r="G53" s="29">
        <f t="shared" si="33"/>
        <v>0</v>
      </c>
      <c r="H53" s="29">
        <f t="shared" si="33"/>
        <v>0</v>
      </c>
      <c r="I53" s="29">
        <f t="shared" si="33"/>
        <v>0</v>
      </c>
      <c r="J53" s="29">
        <f t="shared" si="33"/>
        <v>0</v>
      </c>
      <c r="K53" s="30">
        <f t="shared" si="33"/>
        <v>0</v>
      </c>
    </row>
    <row r="54" spans="1:11" ht="15" hidden="1">
      <c r="A54" s="146" t="s">
        <v>87</v>
      </c>
      <c r="B54" s="38" t="s">
        <v>88</v>
      </c>
      <c r="C54" s="29">
        <f>C180+C301</f>
        <v>0</v>
      </c>
      <c r="D54" s="29">
        <f t="shared" si="33"/>
        <v>0</v>
      </c>
      <c r="E54" s="29">
        <f t="shared" si="33"/>
        <v>0</v>
      </c>
      <c r="F54" s="29">
        <f t="shared" si="33"/>
        <v>0</v>
      </c>
      <c r="G54" s="29">
        <f t="shared" si="33"/>
        <v>0</v>
      </c>
      <c r="H54" s="29">
        <f t="shared" si="33"/>
        <v>0</v>
      </c>
      <c r="I54" s="29">
        <f t="shared" si="33"/>
        <v>0</v>
      </c>
      <c r="J54" s="29">
        <f t="shared" si="33"/>
        <v>0</v>
      </c>
      <c r="K54" s="30">
        <f t="shared" si="33"/>
        <v>0</v>
      </c>
    </row>
    <row r="55" spans="1:11" ht="42.75">
      <c r="A55" s="149" t="s">
        <v>283</v>
      </c>
      <c r="B55" s="24" t="s">
        <v>89</v>
      </c>
      <c r="C55" s="25">
        <f>C56</f>
        <v>0</v>
      </c>
      <c r="D55" s="25">
        <f>D56</f>
        <v>0</v>
      </c>
      <c r="E55" s="25">
        <f t="shared" ref="E55:K55" si="34">E56</f>
        <v>4776000</v>
      </c>
      <c r="F55" s="25">
        <f t="shared" si="34"/>
        <v>4831000</v>
      </c>
      <c r="G55" s="25">
        <f t="shared" si="34"/>
        <v>4804587</v>
      </c>
      <c r="H55" s="25">
        <f t="shared" si="34"/>
        <v>4804587</v>
      </c>
      <c r="I55" s="25">
        <f t="shared" si="34"/>
        <v>4804587</v>
      </c>
      <c r="J55" s="25">
        <f t="shared" si="34"/>
        <v>0</v>
      </c>
      <c r="K55" s="26">
        <f t="shared" si="34"/>
        <v>4825325</v>
      </c>
    </row>
    <row r="56" spans="1:11" ht="15">
      <c r="A56" s="146" t="s">
        <v>90</v>
      </c>
      <c r="B56" s="28" t="s">
        <v>91</v>
      </c>
      <c r="C56" s="29"/>
      <c r="D56" s="29"/>
      <c r="E56" s="29">
        <f t="shared" ref="E56:K56" si="35">E182+E303</f>
        <v>4776000</v>
      </c>
      <c r="F56" s="29">
        <f t="shared" si="35"/>
        <v>4831000</v>
      </c>
      <c r="G56" s="29">
        <f t="shared" si="35"/>
        <v>4804587</v>
      </c>
      <c r="H56" s="29">
        <f t="shared" si="35"/>
        <v>4804587</v>
      </c>
      <c r="I56" s="29">
        <f t="shared" si="35"/>
        <v>4804587</v>
      </c>
      <c r="J56" s="29">
        <f t="shared" si="35"/>
        <v>0</v>
      </c>
      <c r="K56" s="41">
        <f t="shared" si="35"/>
        <v>4825325</v>
      </c>
    </row>
    <row r="57" spans="1:11" ht="30">
      <c r="A57" s="144" t="s">
        <v>284</v>
      </c>
      <c r="B57" s="21" t="s">
        <v>92</v>
      </c>
      <c r="C57" s="22">
        <f>C58+C68+C72+C73</f>
        <v>408954</v>
      </c>
      <c r="D57" s="22">
        <f>D58+D68+D72+D73</f>
        <v>854854</v>
      </c>
      <c r="E57" s="22">
        <f>E58+E68+E72+E73</f>
        <v>24435954</v>
      </c>
      <c r="F57" s="22">
        <f t="shared" ref="F57:K57" si="36">F58+F68+F72+F73</f>
        <v>28505349</v>
      </c>
      <c r="G57" s="22">
        <f t="shared" si="36"/>
        <v>27691468</v>
      </c>
      <c r="H57" s="22">
        <f t="shared" si="36"/>
        <v>27691468</v>
      </c>
      <c r="I57" s="22">
        <f t="shared" si="36"/>
        <v>27691468</v>
      </c>
      <c r="J57" s="22">
        <f t="shared" si="36"/>
        <v>0</v>
      </c>
      <c r="K57" s="31">
        <f t="shared" si="36"/>
        <v>28274584</v>
      </c>
    </row>
    <row r="58" spans="1:11" ht="15">
      <c r="A58" s="145" t="s">
        <v>285</v>
      </c>
      <c r="B58" s="24" t="s">
        <v>93</v>
      </c>
      <c r="C58" s="25">
        <f>C59+C60+C61+C62+C63+C64+C65+C66+C67</f>
        <v>0</v>
      </c>
      <c r="D58" s="25">
        <f>D59+D60+D61+D62+D63+D64+D65+D66+D67</f>
        <v>0</v>
      </c>
      <c r="E58" s="25">
        <f>E59+E60+E61+E62+E63+E64+E65+E66+E67</f>
        <v>14462000</v>
      </c>
      <c r="F58" s="25">
        <f t="shared" ref="F58:K58" si="37">F59+F60+F61+F62+F63+F64+F65+F66+F67</f>
        <v>15111000</v>
      </c>
      <c r="G58" s="25">
        <f t="shared" si="37"/>
        <v>14987446</v>
      </c>
      <c r="H58" s="25">
        <f t="shared" si="37"/>
        <v>14987446</v>
      </c>
      <c r="I58" s="25">
        <f t="shared" si="37"/>
        <v>14987446</v>
      </c>
      <c r="J58" s="25">
        <f t="shared" si="37"/>
        <v>0</v>
      </c>
      <c r="K58" s="26">
        <f t="shared" si="37"/>
        <v>15474450</v>
      </c>
    </row>
    <row r="59" spans="1:11" ht="28.5" hidden="1">
      <c r="A59" s="146" t="s">
        <v>94</v>
      </c>
      <c r="B59" s="28" t="s">
        <v>95</v>
      </c>
      <c r="C59" s="29">
        <f t="shared" ref="C59:K67" si="38">C185+C306</f>
        <v>0</v>
      </c>
      <c r="D59" s="29">
        <f t="shared" si="38"/>
        <v>0</v>
      </c>
      <c r="E59" s="29">
        <f t="shared" si="38"/>
        <v>0</v>
      </c>
      <c r="F59" s="29">
        <f t="shared" si="38"/>
        <v>0</v>
      </c>
      <c r="G59" s="29">
        <f t="shared" si="38"/>
        <v>0</v>
      </c>
      <c r="H59" s="29">
        <f t="shared" si="38"/>
        <v>0</v>
      </c>
      <c r="I59" s="29">
        <f t="shared" si="38"/>
        <v>0</v>
      </c>
      <c r="J59" s="29">
        <f t="shared" si="38"/>
        <v>0</v>
      </c>
      <c r="K59" s="30">
        <f t="shared" si="38"/>
        <v>0</v>
      </c>
    </row>
    <row r="60" spans="1:11" ht="15" hidden="1">
      <c r="A60" s="146" t="s">
        <v>96</v>
      </c>
      <c r="B60" s="28" t="s">
        <v>97</v>
      </c>
      <c r="C60" s="29">
        <f t="shared" si="38"/>
        <v>0</v>
      </c>
      <c r="D60" s="29">
        <f t="shared" si="38"/>
        <v>0</v>
      </c>
      <c r="E60" s="29">
        <f t="shared" si="38"/>
        <v>0</v>
      </c>
      <c r="F60" s="29">
        <f t="shared" si="38"/>
        <v>0</v>
      </c>
      <c r="G60" s="29">
        <f t="shared" si="38"/>
        <v>0</v>
      </c>
      <c r="H60" s="29">
        <f t="shared" si="38"/>
        <v>0</v>
      </c>
      <c r="I60" s="29">
        <f t="shared" si="38"/>
        <v>0</v>
      </c>
      <c r="J60" s="29">
        <f t="shared" si="38"/>
        <v>0</v>
      </c>
      <c r="K60" s="30">
        <f t="shared" si="38"/>
        <v>0</v>
      </c>
    </row>
    <row r="61" spans="1:11" ht="28.5">
      <c r="A61" s="146" t="s">
        <v>98</v>
      </c>
      <c r="B61" s="28" t="s">
        <v>99</v>
      </c>
      <c r="C61" s="29">
        <f t="shared" si="38"/>
        <v>0</v>
      </c>
      <c r="D61" s="29">
        <f t="shared" si="38"/>
        <v>0</v>
      </c>
      <c r="E61" s="42">
        <f t="shared" si="38"/>
        <v>11142000</v>
      </c>
      <c r="F61" s="29">
        <f t="shared" si="38"/>
        <v>11261000</v>
      </c>
      <c r="G61" s="29">
        <f>G187+G308</f>
        <v>11248580</v>
      </c>
      <c r="H61" s="29">
        <f t="shared" si="38"/>
        <v>11248580</v>
      </c>
      <c r="I61" s="29">
        <f t="shared" si="38"/>
        <v>11248580</v>
      </c>
      <c r="J61" s="29">
        <f t="shared" si="38"/>
        <v>0</v>
      </c>
      <c r="K61" s="30">
        <f t="shared" si="38"/>
        <v>11584115</v>
      </c>
    </row>
    <row r="62" spans="1:11" ht="15" hidden="1">
      <c r="A62" s="146" t="s">
        <v>100</v>
      </c>
      <c r="B62" s="28" t="s">
        <v>101</v>
      </c>
      <c r="C62" s="29">
        <f t="shared" si="38"/>
        <v>0</v>
      </c>
      <c r="D62" s="29">
        <f t="shared" si="38"/>
        <v>0</v>
      </c>
      <c r="E62" s="29">
        <f t="shared" si="38"/>
        <v>0</v>
      </c>
      <c r="F62" s="29">
        <f t="shared" si="38"/>
        <v>0</v>
      </c>
      <c r="G62" s="29">
        <f t="shared" si="38"/>
        <v>0</v>
      </c>
      <c r="H62" s="29">
        <f t="shared" si="38"/>
        <v>0</v>
      </c>
      <c r="I62" s="29">
        <f t="shared" si="38"/>
        <v>0</v>
      </c>
      <c r="J62" s="29">
        <f t="shared" si="38"/>
        <v>0</v>
      </c>
      <c r="K62" s="30">
        <f t="shared" si="38"/>
        <v>0</v>
      </c>
    </row>
    <row r="63" spans="1:11" ht="15">
      <c r="A63" s="146" t="s">
        <v>102</v>
      </c>
      <c r="B63" s="28" t="s">
        <v>103</v>
      </c>
      <c r="C63" s="29">
        <f t="shared" si="38"/>
        <v>0</v>
      </c>
      <c r="D63" s="29">
        <f t="shared" si="38"/>
        <v>0</v>
      </c>
      <c r="E63" s="29">
        <f t="shared" si="38"/>
        <v>3000000</v>
      </c>
      <c r="F63" s="29">
        <f t="shared" si="38"/>
        <v>3530000</v>
      </c>
      <c r="G63" s="29">
        <f t="shared" si="38"/>
        <v>3523679</v>
      </c>
      <c r="H63" s="29">
        <f t="shared" si="38"/>
        <v>3523679</v>
      </c>
      <c r="I63" s="29">
        <f t="shared" si="38"/>
        <v>3523679</v>
      </c>
      <c r="J63" s="29">
        <f t="shared" si="38"/>
        <v>0</v>
      </c>
      <c r="K63" s="30">
        <f t="shared" si="38"/>
        <v>3675148</v>
      </c>
    </row>
    <row r="64" spans="1:11" ht="15" hidden="1">
      <c r="A64" s="146" t="s">
        <v>104</v>
      </c>
      <c r="B64" s="28" t="s">
        <v>105</v>
      </c>
      <c r="C64" s="29">
        <f t="shared" si="38"/>
        <v>0</v>
      </c>
      <c r="D64" s="29">
        <f t="shared" si="38"/>
        <v>0</v>
      </c>
      <c r="E64" s="29">
        <f t="shared" si="38"/>
        <v>0</v>
      </c>
      <c r="F64" s="29">
        <f t="shared" si="38"/>
        <v>0</v>
      </c>
      <c r="G64" s="29">
        <f t="shared" si="38"/>
        <v>0</v>
      </c>
      <c r="H64" s="29">
        <f t="shared" si="38"/>
        <v>0</v>
      </c>
      <c r="I64" s="29">
        <f t="shared" si="38"/>
        <v>0</v>
      </c>
      <c r="J64" s="29">
        <f t="shared" si="38"/>
        <v>0</v>
      </c>
      <c r="K64" s="30">
        <f t="shared" si="38"/>
        <v>0</v>
      </c>
    </row>
    <row r="65" spans="1:11" ht="28.5" hidden="1">
      <c r="A65" s="146" t="s">
        <v>106</v>
      </c>
      <c r="B65" s="28" t="s">
        <v>107</v>
      </c>
      <c r="C65" s="29">
        <f t="shared" si="38"/>
        <v>0</v>
      </c>
      <c r="D65" s="29">
        <f t="shared" si="38"/>
        <v>0</v>
      </c>
      <c r="E65" s="29">
        <f t="shared" si="38"/>
        <v>0</v>
      </c>
      <c r="F65" s="29">
        <f t="shared" si="38"/>
        <v>0</v>
      </c>
      <c r="G65" s="29">
        <f t="shared" si="38"/>
        <v>0</v>
      </c>
      <c r="H65" s="29">
        <f t="shared" si="38"/>
        <v>0</v>
      </c>
      <c r="I65" s="29">
        <f t="shared" si="38"/>
        <v>0</v>
      </c>
      <c r="J65" s="29">
        <f t="shared" si="38"/>
        <v>0</v>
      </c>
      <c r="K65" s="30">
        <f t="shared" si="38"/>
        <v>0</v>
      </c>
    </row>
    <row r="66" spans="1:11" ht="28.5" hidden="1">
      <c r="A66" s="146" t="s">
        <v>108</v>
      </c>
      <c r="B66" s="28" t="s">
        <v>109</v>
      </c>
      <c r="C66" s="29">
        <f t="shared" si="38"/>
        <v>0</v>
      </c>
      <c r="D66" s="29">
        <f t="shared" si="38"/>
        <v>0</v>
      </c>
      <c r="E66" s="29">
        <f t="shared" si="38"/>
        <v>0</v>
      </c>
      <c r="F66" s="29">
        <f t="shared" si="38"/>
        <v>0</v>
      </c>
      <c r="G66" s="29">
        <f t="shared" si="38"/>
        <v>0</v>
      </c>
      <c r="H66" s="29">
        <f t="shared" si="38"/>
        <v>0</v>
      </c>
      <c r="I66" s="29">
        <f t="shared" si="38"/>
        <v>0</v>
      </c>
      <c r="J66" s="29">
        <f t="shared" si="38"/>
        <v>0</v>
      </c>
      <c r="K66" s="30">
        <f t="shared" si="38"/>
        <v>0</v>
      </c>
    </row>
    <row r="67" spans="1:11" ht="15">
      <c r="A67" s="146" t="s">
        <v>110</v>
      </c>
      <c r="B67" s="28" t="s">
        <v>111</v>
      </c>
      <c r="C67" s="29">
        <f t="shared" si="38"/>
        <v>0</v>
      </c>
      <c r="D67" s="29">
        <f t="shared" si="38"/>
        <v>0</v>
      </c>
      <c r="E67" s="42">
        <f t="shared" si="38"/>
        <v>320000</v>
      </c>
      <c r="F67" s="29">
        <f t="shared" si="38"/>
        <v>320000</v>
      </c>
      <c r="G67" s="29">
        <f t="shared" si="38"/>
        <v>215187</v>
      </c>
      <c r="H67" s="29">
        <f t="shared" si="38"/>
        <v>215187</v>
      </c>
      <c r="I67" s="29">
        <f t="shared" si="38"/>
        <v>215187</v>
      </c>
      <c r="J67" s="29">
        <f t="shared" si="38"/>
        <v>0</v>
      </c>
      <c r="K67" s="30">
        <f t="shared" si="38"/>
        <v>215187</v>
      </c>
    </row>
    <row r="68" spans="1:11" ht="28.5">
      <c r="A68" s="149" t="s">
        <v>286</v>
      </c>
      <c r="B68" s="24" t="s">
        <v>112</v>
      </c>
      <c r="C68" s="25">
        <f>C69+C70+C71</f>
        <v>0</v>
      </c>
      <c r="D68" s="25">
        <f>D69+D70+D71</f>
        <v>0</v>
      </c>
      <c r="E68" s="25">
        <f>E69+E70+E71</f>
        <v>9565000</v>
      </c>
      <c r="F68" s="25">
        <f t="shared" ref="F68:K68" si="39">F69+F70+F71</f>
        <v>12539495</v>
      </c>
      <c r="G68" s="25">
        <f t="shared" si="39"/>
        <v>12113342</v>
      </c>
      <c r="H68" s="25">
        <f t="shared" si="39"/>
        <v>12113342</v>
      </c>
      <c r="I68" s="25">
        <f t="shared" si="39"/>
        <v>12113342</v>
      </c>
      <c r="J68" s="25">
        <f t="shared" si="39"/>
        <v>0</v>
      </c>
      <c r="K68" s="40">
        <f t="shared" si="39"/>
        <v>12245479</v>
      </c>
    </row>
    <row r="69" spans="1:11" ht="15">
      <c r="A69" s="146" t="s">
        <v>113</v>
      </c>
      <c r="B69" s="28" t="s">
        <v>114</v>
      </c>
      <c r="C69" s="29">
        <f>C195+C316</f>
        <v>0</v>
      </c>
      <c r="D69" s="29">
        <f>D195+D316</f>
        <v>0</v>
      </c>
      <c r="E69" s="42">
        <f t="shared" ref="D69:K73" si="40">E195+E316</f>
        <v>3665000</v>
      </c>
      <c r="F69" s="29">
        <f t="shared" si="40"/>
        <v>4860000</v>
      </c>
      <c r="G69" s="29">
        <f>G195+G316</f>
        <v>4835629</v>
      </c>
      <c r="H69" s="29">
        <f t="shared" si="40"/>
        <v>4835629</v>
      </c>
      <c r="I69" s="29">
        <f t="shared" si="40"/>
        <v>4835629</v>
      </c>
      <c r="J69" s="29">
        <f t="shared" si="40"/>
        <v>0</v>
      </c>
      <c r="K69" s="30">
        <f t="shared" si="40"/>
        <v>4963315</v>
      </c>
    </row>
    <row r="70" spans="1:11" ht="15">
      <c r="A70" s="146" t="s">
        <v>115</v>
      </c>
      <c r="B70" s="28" t="s">
        <v>116</v>
      </c>
      <c r="C70" s="29">
        <f>C196+C317</f>
        <v>0</v>
      </c>
      <c r="D70" s="29">
        <f t="shared" si="40"/>
        <v>0</v>
      </c>
      <c r="E70" s="29">
        <f t="shared" si="40"/>
        <v>0</v>
      </c>
      <c r="F70" s="29">
        <f t="shared" si="40"/>
        <v>0</v>
      </c>
      <c r="G70" s="29">
        <f t="shared" si="40"/>
        <v>0</v>
      </c>
      <c r="H70" s="29">
        <f t="shared" si="40"/>
        <v>0</v>
      </c>
      <c r="I70" s="29">
        <f t="shared" si="40"/>
        <v>0</v>
      </c>
      <c r="J70" s="29">
        <f t="shared" si="40"/>
        <v>0</v>
      </c>
      <c r="K70" s="30">
        <f t="shared" si="40"/>
        <v>0</v>
      </c>
    </row>
    <row r="71" spans="1:11" ht="42.75">
      <c r="A71" s="146" t="s">
        <v>117</v>
      </c>
      <c r="B71" s="28" t="s">
        <v>118</v>
      </c>
      <c r="C71" s="29">
        <f>C197+C318</f>
        <v>0</v>
      </c>
      <c r="D71" s="29">
        <f t="shared" si="40"/>
        <v>0</v>
      </c>
      <c r="E71" s="42">
        <f t="shared" si="40"/>
        <v>5900000</v>
      </c>
      <c r="F71" s="29">
        <f t="shared" si="40"/>
        <v>7679495</v>
      </c>
      <c r="G71" s="29">
        <f t="shared" si="40"/>
        <v>7277713</v>
      </c>
      <c r="H71" s="29">
        <f t="shared" si="40"/>
        <v>7277713</v>
      </c>
      <c r="I71" s="29">
        <f t="shared" si="40"/>
        <v>7277713</v>
      </c>
      <c r="J71" s="29">
        <f t="shared" si="40"/>
        <v>0</v>
      </c>
      <c r="K71" s="30">
        <f t="shared" si="40"/>
        <v>7282164</v>
      </c>
    </row>
    <row r="72" spans="1:11" ht="15" hidden="1">
      <c r="A72" s="146" t="s">
        <v>119</v>
      </c>
      <c r="B72" s="28" t="s">
        <v>120</v>
      </c>
      <c r="C72" s="29">
        <f>C198+C319</f>
        <v>0</v>
      </c>
      <c r="D72" s="29">
        <f t="shared" si="40"/>
        <v>0</v>
      </c>
      <c r="E72" s="29">
        <f t="shared" si="40"/>
        <v>0</v>
      </c>
      <c r="F72" s="29">
        <f t="shared" si="40"/>
        <v>0</v>
      </c>
      <c r="G72" s="29">
        <f t="shared" si="40"/>
        <v>0</v>
      </c>
      <c r="H72" s="29">
        <f t="shared" si="40"/>
        <v>0</v>
      </c>
      <c r="I72" s="29">
        <f t="shared" si="40"/>
        <v>0</v>
      </c>
      <c r="J72" s="29">
        <f t="shared" si="40"/>
        <v>0</v>
      </c>
      <c r="K72" s="30">
        <f t="shared" si="40"/>
        <v>0</v>
      </c>
    </row>
    <row r="73" spans="1:11" ht="28.5">
      <c r="A73" s="146" t="s">
        <v>121</v>
      </c>
      <c r="B73" s="28" t="s">
        <v>122</v>
      </c>
      <c r="C73" s="29">
        <f>C199+C320</f>
        <v>408954</v>
      </c>
      <c r="D73" s="29">
        <f t="shared" si="40"/>
        <v>854854</v>
      </c>
      <c r="E73" s="42">
        <f t="shared" si="40"/>
        <v>408954</v>
      </c>
      <c r="F73" s="29">
        <f t="shared" si="40"/>
        <v>854854</v>
      </c>
      <c r="G73" s="29">
        <f t="shared" si="40"/>
        <v>590680</v>
      </c>
      <c r="H73" s="29">
        <f t="shared" si="40"/>
        <v>590680</v>
      </c>
      <c r="I73" s="29">
        <f t="shared" si="40"/>
        <v>590680</v>
      </c>
      <c r="J73" s="29">
        <f t="shared" si="40"/>
        <v>0</v>
      </c>
      <c r="K73" s="30">
        <f t="shared" si="40"/>
        <v>554655</v>
      </c>
    </row>
    <row r="74" spans="1:11" ht="30">
      <c r="A74" s="144" t="s">
        <v>287</v>
      </c>
      <c r="B74" s="21" t="s">
        <v>123</v>
      </c>
      <c r="C74" s="22">
        <f t="shared" ref="C74:K74" si="41">C75+C76+C78+C79+C80+C81+C82+C85</f>
        <v>292581</v>
      </c>
      <c r="D74" s="22">
        <f t="shared" si="41"/>
        <v>533666</v>
      </c>
      <c r="E74" s="22">
        <f t="shared" si="41"/>
        <v>34532581</v>
      </c>
      <c r="F74" s="22">
        <f t="shared" si="41"/>
        <v>38762600</v>
      </c>
      <c r="G74" s="22">
        <f t="shared" si="41"/>
        <v>38103811</v>
      </c>
      <c r="H74" s="22">
        <f t="shared" si="41"/>
        <v>38103811</v>
      </c>
      <c r="I74" s="22">
        <f t="shared" si="41"/>
        <v>38103811</v>
      </c>
      <c r="J74" s="22">
        <f t="shared" si="41"/>
        <v>0</v>
      </c>
      <c r="K74" s="23">
        <f t="shared" si="41"/>
        <v>38348546</v>
      </c>
    </row>
    <row r="75" spans="1:11" ht="28.5">
      <c r="A75" s="146" t="s">
        <v>124</v>
      </c>
      <c r="B75" s="28" t="s">
        <v>125</v>
      </c>
      <c r="C75" s="43">
        <f>C201+C322</f>
        <v>0</v>
      </c>
      <c r="D75" s="29">
        <f>D201+D322</f>
        <v>242085</v>
      </c>
      <c r="E75" s="29">
        <f>E201+E322</f>
        <v>0</v>
      </c>
      <c r="F75" s="29">
        <f t="shared" ref="F75:K75" si="42">F201+F322</f>
        <v>242085</v>
      </c>
      <c r="G75" s="29">
        <f t="shared" si="42"/>
        <v>55102</v>
      </c>
      <c r="H75" s="29">
        <f t="shared" si="42"/>
        <v>55102</v>
      </c>
      <c r="I75" s="29">
        <f t="shared" si="42"/>
        <v>55102</v>
      </c>
      <c r="J75" s="29">
        <f t="shared" si="42"/>
        <v>0</v>
      </c>
      <c r="K75" s="150">
        <f t="shared" si="42"/>
        <v>49425</v>
      </c>
    </row>
    <row r="76" spans="1:11" ht="28.5">
      <c r="A76" s="149" t="s">
        <v>288</v>
      </c>
      <c r="B76" s="24" t="s">
        <v>127</v>
      </c>
      <c r="C76" s="25">
        <f>C77</f>
        <v>0</v>
      </c>
      <c r="D76" s="25">
        <f>D77</f>
        <v>0</v>
      </c>
      <c r="E76" s="25">
        <f t="shared" ref="E76:K76" si="43">E77</f>
        <v>23911000</v>
      </c>
      <c r="F76" s="25">
        <f t="shared" si="43"/>
        <v>26704734</v>
      </c>
      <c r="G76" s="25">
        <f t="shared" si="43"/>
        <v>26601662</v>
      </c>
      <c r="H76" s="25">
        <f t="shared" si="43"/>
        <v>26601662</v>
      </c>
      <c r="I76" s="25">
        <f t="shared" si="43"/>
        <v>26601662</v>
      </c>
      <c r="J76" s="25">
        <f t="shared" si="43"/>
        <v>0</v>
      </c>
      <c r="K76" s="26">
        <f t="shared" si="43"/>
        <v>26898373</v>
      </c>
    </row>
    <row r="77" spans="1:11" ht="28.5">
      <c r="A77" s="146" t="s">
        <v>128</v>
      </c>
      <c r="B77" s="28" t="s">
        <v>129</v>
      </c>
      <c r="C77" s="29">
        <f>C203+C324</f>
        <v>0</v>
      </c>
      <c r="D77" s="29">
        <f>D203+D324</f>
        <v>0</v>
      </c>
      <c r="E77" s="29">
        <f t="shared" ref="E77:K77" si="44">E203+E324</f>
        <v>23911000</v>
      </c>
      <c r="F77" s="29">
        <f t="shared" si="44"/>
        <v>26704734</v>
      </c>
      <c r="G77" s="29">
        <f t="shared" si="44"/>
        <v>26601662</v>
      </c>
      <c r="H77" s="29">
        <f t="shared" si="44"/>
        <v>26601662</v>
      </c>
      <c r="I77" s="29">
        <f t="shared" si="44"/>
        <v>26601662</v>
      </c>
      <c r="J77" s="29">
        <f t="shared" si="44"/>
        <v>0</v>
      </c>
      <c r="K77" s="44">
        <f t="shared" si="44"/>
        <v>26898373</v>
      </c>
    </row>
    <row r="78" spans="1:11" ht="28.5">
      <c r="A78" s="146" t="s">
        <v>130</v>
      </c>
      <c r="B78" s="28" t="s">
        <v>131</v>
      </c>
      <c r="C78" s="29">
        <f>C204+C325</f>
        <v>0</v>
      </c>
      <c r="D78" s="29">
        <f t="shared" ref="D78:K81" si="45">D204+D325</f>
        <v>0</v>
      </c>
      <c r="E78" s="29">
        <f t="shared" si="45"/>
        <v>825000</v>
      </c>
      <c r="F78" s="29">
        <f t="shared" si="45"/>
        <v>825000</v>
      </c>
      <c r="G78" s="29">
        <f t="shared" si="45"/>
        <v>824152</v>
      </c>
      <c r="H78" s="29">
        <f t="shared" si="45"/>
        <v>824152</v>
      </c>
      <c r="I78" s="29">
        <f t="shared" si="45"/>
        <v>824152</v>
      </c>
      <c r="J78" s="29">
        <f t="shared" si="45"/>
        <v>0</v>
      </c>
      <c r="K78" s="30">
        <f t="shared" si="45"/>
        <v>824152</v>
      </c>
    </row>
    <row r="79" spans="1:11" ht="15">
      <c r="A79" s="146" t="s">
        <v>132</v>
      </c>
      <c r="B79" s="28" t="s">
        <v>133</v>
      </c>
      <c r="C79" s="29">
        <f>C205+C326</f>
        <v>0</v>
      </c>
      <c r="D79" s="29">
        <f t="shared" si="45"/>
        <v>0</v>
      </c>
      <c r="E79" s="29">
        <f t="shared" si="45"/>
        <v>0</v>
      </c>
      <c r="F79" s="29">
        <f t="shared" si="45"/>
        <v>0</v>
      </c>
      <c r="G79" s="29">
        <f t="shared" si="45"/>
        <v>0</v>
      </c>
      <c r="H79" s="29">
        <f t="shared" si="45"/>
        <v>0</v>
      </c>
      <c r="I79" s="29">
        <f t="shared" si="45"/>
        <v>0</v>
      </c>
      <c r="J79" s="29">
        <f t="shared" si="45"/>
        <v>0</v>
      </c>
      <c r="K79" s="30">
        <f t="shared" si="45"/>
        <v>0</v>
      </c>
    </row>
    <row r="80" spans="1:11" ht="15">
      <c r="A80" s="146" t="s">
        <v>134</v>
      </c>
      <c r="B80" s="28" t="s">
        <v>135</v>
      </c>
      <c r="C80" s="29">
        <f>C206+C327</f>
        <v>0</v>
      </c>
      <c r="D80" s="29">
        <f t="shared" si="45"/>
        <v>0</v>
      </c>
      <c r="E80" s="29">
        <f t="shared" si="45"/>
        <v>3321000</v>
      </c>
      <c r="F80" s="29">
        <f t="shared" si="45"/>
        <v>3860000</v>
      </c>
      <c r="G80" s="29">
        <f t="shared" si="45"/>
        <v>3719654</v>
      </c>
      <c r="H80" s="29">
        <f t="shared" si="45"/>
        <v>3719654</v>
      </c>
      <c r="I80" s="29">
        <f t="shared" si="45"/>
        <v>3719654</v>
      </c>
      <c r="J80" s="29">
        <f t="shared" si="45"/>
        <v>0</v>
      </c>
      <c r="K80" s="30">
        <f t="shared" si="45"/>
        <v>3697759</v>
      </c>
    </row>
    <row r="81" spans="1:11" ht="15">
      <c r="A81" s="146" t="s">
        <v>136</v>
      </c>
      <c r="B81" s="38" t="s">
        <v>137</v>
      </c>
      <c r="C81" s="29">
        <f>C207+C328</f>
        <v>0</v>
      </c>
      <c r="D81" s="29">
        <f t="shared" si="45"/>
        <v>0</v>
      </c>
      <c r="E81" s="29">
        <f t="shared" si="45"/>
        <v>0</v>
      </c>
      <c r="F81" s="29">
        <f t="shared" si="45"/>
        <v>0</v>
      </c>
      <c r="G81" s="29">
        <f t="shared" si="45"/>
        <v>0</v>
      </c>
      <c r="H81" s="29">
        <f t="shared" si="45"/>
        <v>0</v>
      </c>
      <c r="I81" s="29">
        <f t="shared" si="45"/>
        <v>0</v>
      </c>
      <c r="J81" s="29">
        <f t="shared" si="45"/>
        <v>0</v>
      </c>
      <c r="K81" s="30">
        <f t="shared" si="45"/>
        <v>0</v>
      </c>
    </row>
    <row r="82" spans="1:11" ht="15">
      <c r="A82" s="149" t="s">
        <v>289</v>
      </c>
      <c r="B82" s="24" t="s">
        <v>138</v>
      </c>
      <c r="C82" s="25">
        <f>C84+C83</f>
        <v>0</v>
      </c>
      <c r="D82" s="25">
        <f>D84+D83</f>
        <v>0</v>
      </c>
      <c r="E82" s="25">
        <f t="shared" ref="E82:K82" si="46">E84+E83</f>
        <v>45000</v>
      </c>
      <c r="F82" s="25">
        <f t="shared" si="46"/>
        <v>52200</v>
      </c>
      <c r="G82" s="25">
        <f t="shared" si="46"/>
        <v>28435</v>
      </c>
      <c r="H82" s="25">
        <f t="shared" si="46"/>
        <v>28435</v>
      </c>
      <c r="I82" s="25">
        <f t="shared" si="46"/>
        <v>28435</v>
      </c>
      <c r="J82" s="25">
        <f t="shared" si="46"/>
        <v>0</v>
      </c>
      <c r="K82" s="26">
        <f t="shared" si="46"/>
        <v>28435</v>
      </c>
    </row>
    <row r="83" spans="1:11" ht="15">
      <c r="A83" s="146" t="s">
        <v>139</v>
      </c>
      <c r="B83" s="28" t="s">
        <v>140</v>
      </c>
      <c r="C83" s="29">
        <f>C209+C330</f>
        <v>0</v>
      </c>
      <c r="D83" s="29">
        <f>D209+D330</f>
        <v>0</v>
      </c>
      <c r="E83" s="29">
        <f t="shared" ref="E83:K83" si="47">E209+E330</f>
        <v>45000</v>
      </c>
      <c r="F83" s="29">
        <f t="shared" si="47"/>
        <v>52200</v>
      </c>
      <c r="G83" s="29">
        <f t="shared" si="47"/>
        <v>28435</v>
      </c>
      <c r="H83" s="29">
        <f t="shared" si="47"/>
        <v>28435</v>
      </c>
      <c r="I83" s="29">
        <f t="shared" si="47"/>
        <v>28435</v>
      </c>
      <c r="J83" s="29">
        <f t="shared" si="47"/>
        <v>0</v>
      </c>
      <c r="K83" s="30">
        <f t="shared" si="47"/>
        <v>28435</v>
      </c>
    </row>
    <row r="84" spans="1:11" ht="15" hidden="1">
      <c r="A84" s="146" t="s">
        <v>141</v>
      </c>
      <c r="B84" s="28" t="s">
        <v>142</v>
      </c>
      <c r="C84" s="29">
        <f>C210+C331</f>
        <v>0</v>
      </c>
      <c r="D84" s="29">
        <f t="shared" ref="D84:K85" si="48">D210+D331</f>
        <v>0</v>
      </c>
      <c r="E84" s="29">
        <f t="shared" si="48"/>
        <v>0</v>
      </c>
      <c r="F84" s="29">
        <f t="shared" si="48"/>
        <v>0</v>
      </c>
      <c r="G84" s="29">
        <f t="shared" si="48"/>
        <v>0</v>
      </c>
      <c r="H84" s="29">
        <f t="shared" si="48"/>
        <v>0</v>
      </c>
      <c r="I84" s="29">
        <f t="shared" si="48"/>
        <v>0</v>
      </c>
      <c r="J84" s="29">
        <f t="shared" si="48"/>
        <v>0</v>
      </c>
      <c r="K84" s="30">
        <f t="shared" si="48"/>
        <v>0</v>
      </c>
    </row>
    <row r="85" spans="1:11" ht="28.5">
      <c r="A85" s="146" t="s">
        <v>143</v>
      </c>
      <c r="B85" s="28" t="s">
        <v>144</v>
      </c>
      <c r="C85" s="29">
        <f>C211+C332</f>
        <v>292581</v>
      </c>
      <c r="D85" s="29">
        <f>D211+D332</f>
        <v>291581</v>
      </c>
      <c r="E85" s="29">
        <f t="shared" si="48"/>
        <v>6430581</v>
      </c>
      <c r="F85" s="29">
        <f t="shared" si="48"/>
        <v>7078581</v>
      </c>
      <c r="G85" s="29">
        <f t="shared" si="48"/>
        <v>6874806</v>
      </c>
      <c r="H85" s="29">
        <f t="shared" si="48"/>
        <v>6874806</v>
      </c>
      <c r="I85" s="29">
        <f t="shared" si="48"/>
        <v>6874806</v>
      </c>
      <c r="J85" s="29">
        <f t="shared" si="48"/>
        <v>0</v>
      </c>
      <c r="K85" s="41">
        <f t="shared" si="48"/>
        <v>6850402</v>
      </c>
    </row>
    <row r="86" spans="1:11" ht="45">
      <c r="A86" s="148" t="s">
        <v>290</v>
      </c>
      <c r="B86" s="45"/>
      <c r="C86" s="46">
        <f>C87+C97</f>
        <v>10981087</v>
      </c>
      <c r="D86" s="18">
        <f>D87+D97</f>
        <v>11356471</v>
      </c>
      <c r="E86" s="18">
        <f t="shared" ref="E86:K86" si="49">E87+E97</f>
        <v>35083446</v>
      </c>
      <c r="F86" s="18">
        <f t="shared" si="49"/>
        <v>36638888</v>
      </c>
      <c r="G86" s="18">
        <f t="shared" si="49"/>
        <v>35192105</v>
      </c>
      <c r="H86" s="18">
        <f t="shared" si="49"/>
        <v>35192105</v>
      </c>
      <c r="I86" s="18">
        <f t="shared" si="49"/>
        <v>35192105</v>
      </c>
      <c r="J86" s="18">
        <f t="shared" si="49"/>
        <v>0</v>
      </c>
      <c r="K86" s="19">
        <f t="shared" si="49"/>
        <v>34030385</v>
      </c>
    </row>
    <row r="87" spans="1:11" ht="45">
      <c r="A87" s="144" t="s">
        <v>291</v>
      </c>
      <c r="B87" s="21" t="s">
        <v>145</v>
      </c>
      <c r="C87" s="47">
        <f>C88+C91+C94+C95+C96</f>
        <v>10841087</v>
      </c>
      <c r="D87" s="22">
        <f>D88+D91+D94+D95+D96</f>
        <v>11219471</v>
      </c>
      <c r="E87" s="22">
        <f t="shared" ref="E87:K87" si="50">E88+E91+E94+E95+E96</f>
        <v>25943446</v>
      </c>
      <c r="F87" s="22">
        <f t="shared" si="50"/>
        <v>27101888</v>
      </c>
      <c r="G87" s="22">
        <f t="shared" si="50"/>
        <v>25658463</v>
      </c>
      <c r="H87" s="22">
        <f t="shared" si="50"/>
        <v>25658463</v>
      </c>
      <c r="I87" s="22">
        <f t="shared" si="50"/>
        <v>25658463</v>
      </c>
      <c r="J87" s="22">
        <f t="shared" si="50"/>
        <v>0</v>
      </c>
      <c r="K87" s="23">
        <f t="shared" si="50"/>
        <v>24633593</v>
      </c>
    </row>
    <row r="88" spans="1:11" ht="15">
      <c r="A88" s="145" t="s">
        <v>292</v>
      </c>
      <c r="B88" s="24" t="s">
        <v>146</v>
      </c>
      <c r="C88" s="25">
        <f>C89+C90</f>
        <v>0</v>
      </c>
      <c r="D88" s="25">
        <f>D89+D90</f>
        <v>35000</v>
      </c>
      <c r="E88" s="25">
        <f t="shared" ref="E88:K88" si="51">E89+E90</f>
        <v>0</v>
      </c>
      <c r="F88" s="25">
        <f t="shared" si="51"/>
        <v>35000</v>
      </c>
      <c r="G88" s="25">
        <f t="shared" si="51"/>
        <v>-21052</v>
      </c>
      <c r="H88" s="25">
        <f t="shared" si="51"/>
        <v>-21052</v>
      </c>
      <c r="I88" s="25">
        <f t="shared" si="51"/>
        <v>-21052</v>
      </c>
      <c r="J88" s="25">
        <f t="shared" si="51"/>
        <v>0</v>
      </c>
      <c r="K88" s="26">
        <f t="shared" si="51"/>
        <v>4000</v>
      </c>
    </row>
    <row r="89" spans="1:11" ht="15">
      <c r="A89" s="146" t="s">
        <v>147</v>
      </c>
      <c r="B89" s="28" t="s">
        <v>148</v>
      </c>
      <c r="C89" s="29">
        <f>C215+C336</f>
        <v>0</v>
      </c>
      <c r="D89" s="29">
        <f>D215+D336</f>
        <v>0</v>
      </c>
      <c r="E89" s="29">
        <f t="shared" ref="E89:K89" si="52">E215+E336</f>
        <v>0</v>
      </c>
      <c r="F89" s="29">
        <f t="shared" si="52"/>
        <v>0</v>
      </c>
      <c r="G89" s="29">
        <f t="shared" si="52"/>
        <v>0</v>
      </c>
      <c r="H89" s="29">
        <f t="shared" si="52"/>
        <v>0</v>
      </c>
      <c r="I89" s="29">
        <f t="shared" si="52"/>
        <v>0</v>
      </c>
      <c r="J89" s="29">
        <f t="shared" si="52"/>
        <v>0</v>
      </c>
      <c r="K89" s="30">
        <f t="shared" si="52"/>
        <v>0</v>
      </c>
    </row>
    <row r="90" spans="1:11" ht="28.5">
      <c r="A90" s="146" t="s">
        <v>149</v>
      </c>
      <c r="B90" s="28" t="s">
        <v>150</v>
      </c>
      <c r="C90" s="29">
        <f>C216+C337</f>
        <v>0</v>
      </c>
      <c r="D90" s="29">
        <f t="shared" ref="D90:K90" si="53">D216+D337</f>
        <v>35000</v>
      </c>
      <c r="E90" s="29">
        <f t="shared" si="53"/>
        <v>0</v>
      </c>
      <c r="F90" s="29">
        <f t="shared" si="53"/>
        <v>35000</v>
      </c>
      <c r="G90" s="29">
        <f t="shared" si="53"/>
        <v>-21052</v>
      </c>
      <c r="H90" s="29">
        <f t="shared" si="53"/>
        <v>-21052</v>
      </c>
      <c r="I90" s="29">
        <f t="shared" si="53"/>
        <v>-21052</v>
      </c>
      <c r="J90" s="29">
        <f t="shared" si="53"/>
        <v>0</v>
      </c>
      <c r="K90" s="30">
        <f t="shared" si="53"/>
        <v>4000</v>
      </c>
    </row>
    <row r="91" spans="1:11" ht="42.75">
      <c r="A91" s="145" t="s">
        <v>293</v>
      </c>
      <c r="B91" s="24" t="s">
        <v>151</v>
      </c>
      <c r="C91" s="25">
        <f>C92+C93</f>
        <v>4600000</v>
      </c>
      <c r="D91" s="25">
        <f>D92+D93</f>
        <v>5120000</v>
      </c>
      <c r="E91" s="25">
        <f t="shared" ref="E91:K91" si="54">E92+E93</f>
        <v>7230000</v>
      </c>
      <c r="F91" s="25">
        <f t="shared" si="54"/>
        <v>7750000</v>
      </c>
      <c r="G91" s="25">
        <f t="shared" si="54"/>
        <v>7455212</v>
      </c>
      <c r="H91" s="25">
        <f t="shared" si="54"/>
        <v>7455212</v>
      </c>
      <c r="I91" s="25">
        <f t="shared" si="54"/>
        <v>7455212</v>
      </c>
      <c r="J91" s="25">
        <f t="shared" si="54"/>
        <v>0</v>
      </c>
      <c r="K91" s="26">
        <f t="shared" si="54"/>
        <v>5523752</v>
      </c>
    </row>
    <row r="92" spans="1:11" ht="15">
      <c r="A92" s="146" t="s">
        <v>152</v>
      </c>
      <c r="B92" s="28" t="s">
        <v>153</v>
      </c>
      <c r="C92" s="29">
        <f>C218+C339</f>
        <v>4600000</v>
      </c>
      <c r="D92" s="29">
        <f t="shared" ref="D92:K96" si="55">D218+D339</f>
        <v>5120000</v>
      </c>
      <c r="E92" s="29">
        <f t="shared" si="55"/>
        <v>7230000</v>
      </c>
      <c r="F92" s="29">
        <f t="shared" si="55"/>
        <v>7750000</v>
      </c>
      <c r="G92" s="29">
        <f t="shared" si="55"/>
        <v>7455212</v>
      </c>
      <c r="H92" s="29">
        <f t="shared" si="55"/>
        <v>7455212</v>
      </c>
      <c r="I92" s="29">
        <f t="shared" si="55"/>
        <v>7455212</v>
      </c>
      <c r="J92" s="29">
        <f t="shared" si="55"/>
        <v>0</v>
      </c>
      <c r="K92" s="30">
        <f t="shared" si="55"/>
        <v>5523752</v>
      </c>
    </row>
    <row r="93" spans="1:11" ht="15">
      <c r="A93" s="146" t="s">
        <v>154</v>
      </c>
      <c r="B93" s="28" t="s">
        <v>155</v>
      </c>
      <c r="C93" s="29">
        <f>C219+C340</f>
        <v>0</v>
      </c>
      <c r="D93" s="29">
        <f t="shared" si="55"/>
        <v>0</v>
      </c>
      <c r="E93" s="29">
        <f t="shared" si="55"/>
        <v>0</v>
      </c>
      <c r="F93" s="29">
        <f t="shared" si="55"/>
        <v>0</v>
      </c>
      <c r="G93" s="29">
        <f t="shared" si="55"/>
        <v>0</v>
      </c>
      <c r="H93" s="29">
        <f t="shared" si="55"/>
        <v>0</v>
      </c>
      <c r="I93" s="29">
        <f t="shared" si="55"/>
        <v>0</v>
      </c>
      <c r="J93" s="29">
        <f t="shared" si="55"/>
        <v>0</v>
      </c>
      <c r="K93" s="30">
        <f t="shared" si="55"/>
        <v>0</v>
      </c>
    </row>
    <row r="94" spans="1:11" ht="15">
      <c r="A94" s="146" t="s">
        <v>156</v>
      </c>
      <c r="B94" s="28" t="s">
        <v>157</v>
      </c>
      <c r="C94" s="29">
        <f>C220+C341</f>
        <v>1969986</v>
      </c>
      <c r="D94" s="29">
        <f t="shared" si="55"/>
        <v>1520000</v>
      </c>
      <c r="E94" s="29">
        <f t="shared" si="55"/>
        <v>7169986</v>
      </c>
      <c r="F94" s="29">
        <f t="shared" si="55"/>
        <v>6820000</v>
      </c>
      <c r="G94" s="29">
        <f t="shared" si="55"/>
        <v>6471320</v>
      </c>
      <c r="H94" s="29">
        <f t="shared" si="55"/>
        <v>6471320</v>
      </c>
      <c r="I94" s="29">
        <f t="shared" si="55"/>
        <v>6471320</v>
      </c>
      <c r="J94" s="29">
        <f t="shared" si="55"/>
        <v>0</v>
      </c>
      <c r="K94" s="30">
        <f t="shared" si="55"/>
        <v>5308679</v>
      </c>
    </row>
    <row r="95" spans="1:11" ht="28.5">
      <c r="A95" s="146" t="s">
        <v>158</v>
      </c>
      <c r="B95" s="28" t="s">
        <v>159</v>
      </c>
      <c r="C95" s="29">
        <f>C221+C342</f>
        <v>0</v>
      </c>
      <c r="D95" s="29">
        <f t="shared" si="55"/>
        <v>0</v>
      </c>
      <c r="E95" s="29">
        <f t="shared" si="55"/>
        <v>0</v>
      </c>
      <c r="F95" s="29">
        <f t="shared" si="55"/>
        <v>0</v>
      </c>
      <c r="G95" s="29">
        <f t="shared" si="55"/>
        <v>0</v>
      </c>
      <c r="H95" s="29">
        <f t="shared" si="55"/>
        <v>0</v>
      </c>
      <c r="I95" s="29">
        <f t="shared" si="55"/>
        <v>0</v>
      </c>
      <c r="J95" s="29">
        <f t="shared" si="55"/>
        <v>0</v>
      </c>
      <c r="K95" s="30">
        <f t="shared" si="55"/>
        <v>0</v>
      </c>
    </row>
    <row r="96" spans="1:11" ht="28.5">
      <c r="A96" s="146" t="s">
        <v>160</v>
      </c>
      <c r="B96" s="28" t="s">
        <v>161</v>
      </c>
      <c r="C96" s="29">
        <f>C222+C343</f>
        <v>4271101</v>
      </c>
      <c r="D96" s="29">
        <f t="shared" si="55"/>
        <v>4544471</v>
      </c>
      <c r="E96" s="29">
        <f t="shared" si="55"/>
        <v>11543460</v>
      </c>
      <c r="F96" s="29">
        <f t="shared" si="55"/>
        <v>12496888</v>
      </c>
      <c r="G96" s="29">
        <f t="shared" si="55"/>
        <v>11752983</v>
      </c>
      <c r="H96" s="29">
        <f t="shared" si="55"/>
        <v>11752983</v>
      </c>
      <c r="I96" s="29">
        <f t="shared" si="55"/>
        <v>11752983</v>
      </c>
      <c r="J96" s="29">
        <f t="shared" si="55"/>
        <v>0</v>
      </c>
      <c r="K96" s="30">
        <f t="shared" si="55"/>
        <v>13797162</v>
      </c>
    </row>
    <row r="97" spans="1:11" ht="15.75">
      <c r="A97" s="144" t="s">
        <v>294</v>
      </c>
      <c r="B97" s="21" t="s">
        <v>162</v>
      </c>
      <c r="C97" s="22">
        <f>C98+C99+C102</f>
        <v>140000</v>
      </c>
      <c r="D97" s="22">
        <f>D98+D99+D102</f>
        <v>137000</v>
      </c>
      <c r="E97" s="22">
        <f t="shared" ref="E97:K97" si="56">E98+E99+E102</f>
        <v>9140000</v>
      </c>
      <c r="F97" s="22">
        <f t="shared" si="56"/>
        <v>9537000</v>
      </c>
      <c r="G97" s="22">
        <f t="shared" si="56"/>
        <v>9533642</v>
      </c>
      <c r="H97" s="22">
        <f t="shared" si="56"/>
        <v>9533642</v>
      </c>
      <c r="I97" s="22">
        <f t="shared" si="56"/>
        <v>9533642</v>
      </c>
      <c r="J97" s="22">
        <f t="shared" si="56"/>
        <v>0</v>
      </c>
      <c r="K97" s="23">
        <f t="shared" si="56"/>
        <v>9396792</v>
      </c>
    </row>
    <row r="98" spans="1:11" ht="15">
      <c r="A98" s="146" t="s">
        <v>163</v>
      </c>
      <c r="B98" s="38" t="s">
        <v>164</v>
      </c>
      <c r="C98" s="29">
        <f>C224+C345</f>
        <v>140000</v>
      </c>
      <c r="D98" s="29">
        <f>D224+D345</f>
        <v>137000</v>
      </c>
      <c r="E98" s="29">
        <f t="shared" ref="E98:K98" si="57">E224+E345</f>
        <v>140000</v>
      </c>
      <c r="F98" s="29">
        <f t="shared" si="57"/>
        <v>137000</v>
      </c>
      <c r="G98" s="29">
        <f t="shared" si="57"/>
        <v>136850</v>
      </c>
      <c r="H98" s="29">
        <f t="shared" si="57"/>
        <v>136850</v>
      </c>
      <c r="I98" s="29">
        <f t="shared" si="57"/>
        <v>136850</v>
      </c>
      <c r="J98" s="29">
        <f t="shared" si="57"/>
        <v>0</v>
      </c>
      <c r="K98" s="30">
        <f t="shared" si="57"/>
        <v>0</v>
      </c>
    </row>
    <row r="99" spans="1:11" ht="28.5">
      <c r="A99" s="149" t="s">
        <v>295</v>
      </c>
      <c r="B99" s="24" t="s">
        <v>165</v>
      </c>
      <c r="C99" s="25">
        <f>C100+C101</f>
        <v>0</v>
      </c>
      <c r="D99" s="25">
        <f>D100+D101</f>
        <v>0</v>
      </c>
      <c r="E99" s="25">
        <f t="shared" ref="E99:K99" si="58">E100+E101</f>
        <v>9000000</v>
      </c>
      <c r="F99" s="25">
        <f t="shared" si="58"/>
        <v>9400000</v>
      </c>
      <c r="G99" s="25">
        <f t="shared" si="58"/>
        <v>9396792</v>
      </c>
      <c r="H99" s="25">
        <f t="shared" si="58"/>
        <v>9396792</v>
      </c>
      <c r="I99" s="25">
        <f t="shared" si="58"/>
        <v>9396792</v>
      </c>
      <c r="J99" s="25">
        <f t="shared" si="58"/>
        <v>0</v>
      </c>
      <c r="K99" s="26">
        <f t="shared" si="58"/>
        <v>9396792</v>
      </c>
    </row>
    <row r="100" spans="1:11" ht="15">
      <c r="A100" s="146" t="s">
        <v>166</v>
      </c>
      <c r="B100" s="28" t="s">
        <v>167</v>
      </c>
      <c r="C100" s="29">
        <f>C226+C347</f>
        <v>0</v>
      </c>
      <c r="D100" s="29">
        <f>D226+D347</f>
        <v>0</v>
      </c>
      <c r="E100" s="29">
        <f t="shared" ref="E100:K100" si="59">E226+E347</f>
        <v>9000000</v>
      </c>
      <c r="F100" s="29">
        <f t="shared" si="59"/>
        <v>9400000</v>
      </c>
      <c r="G100" s="29">
        <f t="shared" si="59"/>
        <v>9396792</v>
      </c>
      <c r="H100" s="29">
        <f t="shared" si="59"/>
        <v>9396792</v>
      </c>
      <c r="I100" s="29">
        <f t="shared" si="59"/>
        <v>9396792</v>
      </c>
      <c r="J100" s="29">
        <f t="shared" si="59"/>
        <v>0</v>
      </c>
      <c r="K100" s="30">
        <f t="shared" si="59"/>
        <v>9396792</v>
      </c>
    </row>
    <row r="101" spans="1:11" ht="28.5" hidden="1">
      <c r="A101" s="146" t="s">
        <v>168</v>
      </c>
      <c r="B101" s="28" t="s">
        <v>169</v>
      </c>
      <c r="C101" s="29">
        <f>C227+C348</f>
        <v>0</v>
      </c>
      <c r="D101" s="29">
        <f t="shared" ref="D101:K102" si="60">D227+D348</f>
        <v>0</v>
      </c>
      <c r="E101" s="29">
        <f t="shared" si="60"/>
        <v>0</v>
      </c>
      <c r="F101" s="29">
        <f t="shared" si="60"/>
        <v>0</v>
      </c>
      <c r="G101" s="29">
        <f t="shared" si="60"/>
        <v>0</v>
      </c>
      <c r="H101" s="29">
        <f t="shared" si="60"/>
        <v>0</v>
      </c>
      <c r="I101" s="29">
        <f t="shared" si="60"/>
        <v>0</v>
      </c>
      <c r="J101" s="29">
        <f t="shared" si="60"/>
        <v>0</v>
      </c>
      <c r="K101" s="30">
        <f t="shared" si="60"/>
        <v>0</v>
      </c>
    </row>
    <row r="102" spans="1:11" ht="28.5" hidden="1">
      <c r="A102" s="146" t="s">
        <v>170</v>
      </c>
      <c r="B102" s="28" t="s">
        <v>171</v>
      </c>
      <c r="C102" s="29">
        <f>C228+C349</f>
        <v>0</v>
      </c>
      <c r="D102" s="29">
        <f t="shared" si="60"/>
        <v>0</v>
      </c>
      <c r="E102" s="29">
        <f t="shared" si="60"/>
        <v>0</v>
      </c>
      <c r="F102" s="29">
        <f t="shared" si="60"/>
        <v>0</v>
      </c>
      <c r="G102" s="29">
        <f t="shared" si="60"/>
        <v>0</v>
      </c>
      <c r="H102" s="29">
        <f t="shared" si="60"/>
        <v>0</v>
      </c>
      <c r="I102" s="29">
        <f t="shared" si="60"/>
        <v>0</v>
      </c>
      <c r="J102" s="29">
        <f t="shared" si="60"/>
        <v>0</v>
      </c>
      <c r="K102" s="30">
        <f t="shared" si="60"/>
        <v>0</v>
      </c>
    </row>
    <row r="103" spans="1:11" ht="15.75">
      <c r="A103" s="148" t="s">
        <v>296</v>
      </c>
      <c r="B103" s="17" t="s">
        <v>172</v>
      </c>
      <c r="C103" s="18">
        <f>C104+C110+C114+C119+C127</f>
        <v>8231332</v>
      </c>
      <c r="D103" s="18">
        <f>D104+D110+D114+D119+D127</f>
        <v>9073765</v>
      </c>
      <c r="E103" s="18">
        <f t="shared" ref="E103:K103" si="61">E104+E110+E114+E119+E127</f>
        <v>49638697</v>
      </c>
      <c r="F103" s="18">
        <f t="shared" si="61"/>
        <v>50816396</v>
      </c>
      <c r="G103" s="18">
        <f t="shared" si="61"/>
        <v>48388380</v>
      </c>
      <c r="H103" s="18">
        <f t="shared" si="61"/>
        <v>48388380</v>
      </c>
      <c r="I103" s="18">
        <f t="shared" si="61"/>
        <v>48388380</v>
      </c>
      <c r="J103" s="18">
        <f t="shared" si="61"/>
        <v>0</v>
      </c>
      <c r="K103" s="19">
        <f t="shared" si="61"/>
        <v>56378007</v>
      </c>
    </row>
    <row r="104" spans="1:11" ht="18" hidden="1">
      <c r="A104" s="20" t="s">
        <v>173</v>
      </c>
      <c r="B104" s="21" t="s">
        <v>174</v>
      </c>
      <c r="C104" s="22">
        <f>C105</f>
        <v>0</v>
      </c>
      <c r="D104" s="22">
        <f>D105</f>
        <v>0</v>
      </c>
      <c r="E104" s="22">
        <f t="shared" ref="E104:K104" si="62">E105</f>
        <v>0</v>
      </c>
      <c r="F104" s="22">
        <f t="shared" si="62"/>
        <v>0</v>
      </c>
      <c r="G104" s="22">
        <f t="shared" si="62"/>
        <v>0</v>
      </c>
      <c r="H104" s="22">
        <f t="shared" si="62"/>
        <v>0</v>
      </c>
      <c r="I104" s="22">
        <f t="shared" si="62"/>
        <v>0</v>
      </c>
      <c r="J104" s="22">
        <f t="shared" si="62"/>
        <v>0</v>
      </c>
      <c r="K104" s="23">
        <f t="shared" si="62"/>
        <v>0</v>
      </c>
    </row>
    <row r="105" spans="1:11" ht="18" hidden="1">
      <c r="A105" s="39" t="s">
        <v>175</v>
      </c>
      <c r="B105" s="24" t="s">
        <v>176</v>
      </c>
      <c r="C105" s="25">
        <f>C106+C107+C108+C109</f>
        <v>0</v>
      </c>
      <c r="D105" s="25">
        <f>D106+D107+D108+D109</f>
        <v>0</v>
      </c>
      <c r="E105" s="25">
        <f t="shared" ref="E105:K105" si="63">E106+E107+E108+E109</f>
        <v>0</v>
      </c>
      <c r="F105" s="25">
        <f t="shared" si="63"/>
        <v>0</v>
      </c>
      <c r="G105" s="25">
        <f t="shared" si="63"/>
        <v>0</v>
      </c>
      <c r="H105" s="25">
        <f t="shared" si="63"/>
        <v>0</v>
      </c>
      <c r="I105" s="25">
        <f t="shared" si="63"/>
        <v>0</v>
      </c>
      <c r="J105" s="25">
        <f t="shared" si="63"/>
        <v>0</v>
      </c>
      <c r="K105" s="26">
        <f t="shared" si="63"/>
        <v>0</v>
      </c>
    </row>
    <row r="106" spans="1:11" ht="15" hidden="1">
      <c r="A106" s="27" t="s">
        <v>177</v>
      </c>
      <c r="B106" s="28" t="s">
        <v>178</v>
      </c>
      <c r="C106" s="29">
        <f>C232+C353</f>
        <v>0</v>
      </c>
      <c r="D106" s="29">
        <f>D232+D353</f>
        <v>0</v>
      </c>
      <c r="E106" s="29">
        <f t="shared" ref="E106:K106" si="64">E232+E353</f>
        <v>0</v>
      </c>
      <c r="F106" s="29">
        <f t="shared" si="64"/>
        <v>0</v>
      </c>
      <c r="G106" s="29">
        <f t="shared" si="64"/>
        <v>0</v>
      </c>
      <c r="H106" s="29">
        <f t="shared" si="64"/>
        <v>0</v>
      </c>
      <c r="I106" s="29">
        <f t="shared" si="64"/>
        <v>0</v>
      </c>
      <c r="J106" s="29">
        <f t="shared" si="64"/>
        <v>0</v>
      </c>
      <c r="K106" s="30">
        <f t="shared" si="64"/>
        <v>0</v>
      </c>
    </row>
    <row r="107" spans="1:11" ht="15" hidden="1">
      <c r="A107" s="27" t="s">
        <v>179</v>
      </c>
      <c r="B107" s="28" t="s">
        <v>180</v>
      </c>
      <c r="C107" s="29">
        <f>C233+C354</f>
        <v>0</v>
      </c>
      <c r="D107" s="29">
        <f t="shared" ref="D107:K109" si="65">D233+D354</f>
        <v>0</v>
      </c>
      <c r="E107" s="29">
        <f t="shared" si="65"/>
        <v>0</v>
      </c>
      <c r="F107" s="29">
        <f t="shared" si="65"/>
        <v>0</v>
      </c>
      <c r="G107" s="29">
        <f t="shared" si="65"/>
        <v>0</v>
      </c>
      <c r="H107" s="29">
        <f t="shared" si="65"/>
        <v>0</v>
      </c>
      <c r="I107" s="29">
        <f t="shared" si="65"/>
        <v>0</v>
      </c>
      <c r="J107" s="29">
        <f t="shared" si="65"/>
        <v>0</v>
      </c>
      <c r="K107" s="30">
        <f t="shared" si="65"/>
        <v>0</v>
      </c>
    </row>
    <row r="108" spans="1:11" ht="15" hidden="1">
      <c r="A108" s="27" t="s">
        <v>181</v>
      </c>
      <c r="B108" s="28" t="s">
        <v>182</v>
      </c>
      <c r="C108" s="29">
        <f>C234+C355</f>
        <v>0</v>
      </c>
      <c r="D108" s="29">
        <f t="shared" si="65"/>
        <v>0</v>
      </c>
      <c r="E108" s="29">
        <f t="shared" si="65"/>
        <v>0</v>
      </c>
      <c r="F108" s="29">
        <f t="shared" si="65"/>
        <v>0</v>
      </c>
      <c r="G108" s="29">
        <f t="shared" si="65"/>
        <v>0</v>
      </c>
      <c r="H108" s="29">
        <f t="shared" si="65"/>
        <v>0</v>
      </c>
      <c r="I108" s="29">
        <f t="shared" si="65"/>
        <v>0</v>
      </c>
      <c r="J108" s="29">
        <f t="shared" si="65"/>
        <v>0</v>
      </c>
      <c r="K108" s="30">
        <f t="shared" si="65"/>
        <v>0</v>
      </c>
    </row>
    <row r="109" spans="1:11" ht="15" hidden="1">
      <c r="A109" s="27" t="s">
        <v>183</v>
      </c>
      <c r="B109" s="28" t="s">
        <v>184</v>
      </c>
      <c r="C109" s="29">
        <f>C235+C356</f>
        <v>0</v>
      </c>
      <c r="D109" s="29">
        <f t="shared" si="65"/>
        <v>0</v>
      </c>
      <c r="E109" s="29">
        <f t="shared" si="65"/>
        <v>0</v>
      </c>
      <c r="F109" s="29">
        <f t="shared" si="65"/>
        <v>0</v>
      </c>
      <c r="G109" s="29">
        <f t="shared" si="65"/>
        <v>0</v>
      </c>
      <c r="H109" s="29">
        <f t="shared" si="65"/>
        <v>0</v>
      </c>
      <c r="I109" s="29">
        <f t="shared" si="65"/>
        <v>0</v>
      </c>
      <c r="J109" s="29">
        <f t="shared" si="65"/>
        <v>0</v>
      </c>
      <c r="K109" s="30">
        <f t="shared" si="65"/>
        <v>0</v>
      </c>
    </row>
    <row r="110" spans="1:11" ht="18" hidden="1">
      <c r="A110" s="20" t="s">
        <v>185</v>
      </c>
      <c r="B110" s="21" t="s">
        <v>186</v>
      </c>
      <c r="C110" s="22">
        <f>C111+C112+C113</f>
        <v>0</v>
      </c>
      <c r="D110" s="22">
        <f>D111+D112+D113</f>
        <v>0</v>
      </c>
      <c r="E110" s="22">
        <f t="shared" ref="E110:K110" si="66">E111+E112+E113</f>
        <v>0</v>
      </c>
      <c r="F110" s="22">
        <f t="shared" si="66"/>
        <v>0</v>
      </c>
      <c r="G110" s="22">
        <f t="shared" si="66"/>
        <v>0</v>
      </c>
      <c r="H110" s="22">
        <f t="shared" si="66"/>
        <v>0</v>
      </c>
      <c r="I110" s="22">
        <f t="shared" si="66"/>
        <v>0</v>
      </c>
      <c r="J110" s="22">
        <f t="shared" si="66"/>
        <v>0</v>
      </c>
      <c r="K110" s="23">
        <f t="shared" si="66"/>
        <v>0</v>
      </c>
    </row>
    <row r="111" spans="1:11" ht="15" hidden="1">
      <c r="A111" s="27" t="s">
        <v>187</v>
      </c>
      <c r="B111" s="38" t="s">
        <v>188</v>
      </c>
      <c r="C111" s="29">
        <f>C237+C358</f>
        <v>0</v>
      </c>
      <c r="D111" s="29">
        <f>D237+D358</f>
        <v>0</v>
      </c>
      <c r="E111" s="29">
        <f t="shared" ref="E111:K111" si="67">E237+E358</f>
        <v>0</v>
      </c>
      <c r="F111" s="29">
        <f t="shared" si="67"/>
        <v>0</v>
      </c>
      <c r="G111" s="29">
        <f t="shared" si="67"/>
        <v>0</v>
      </c>
      <c r="H111" s="29">
        <f t="shared" si="67"/>
        <v>0</v>
      </c>
      <c r="I111" s="29">
        <f t="shared" si="67"/>
        <v>0</v>
      </c>
      <c r="J111" s="29">
        <f t="shared" si="67"/>
        <v>0</v>
      </c>
      <c r="K111" s="30">
        <f t="shared" si="67"/>
        <v>0</v>
      </c>
    </row>
    <row r="112" spans="1:11" ht="15" hidden="1">
      <c r="A112" s="27" t="s">
        <v>189</v>
      </c>
      <c r="B112" s="28" t="s">
        <v>190</v>
      </c>
      <c r="C112" s="29">
        <f>C238+C359</f>
        <v>0</v>
      </c>
      <c r="D112" s="29">
        <f t="shared" ref="D112:K113" si="68">D238+D359</f>
        <v>0</v>
      </c>
      <c r="E112" s="29">
        <f t="shared" si="68"/>
        <v>0</v>
      </c>
      <c r="F112" s="29">
        <f t="shared" si="68"/>
        <v>0</v>
      </c>
      <c r="G112" s="29">
        <f t="shared" si="68"/>
        <v>0</v>
      </c>
      <c r="H112" s="29">
        <f t="shared" si="68"/>
        <v>0</v>
      </c>
      <c r="I112" s="29">
        <f t="shared" si="68"/>
        <v>0</v>
      </c>
      <c r="J112" s="29">
        <f t="shared" si="68"/>
        <v>0</v>
      </c>
      <c r="K112" s="30">
        <f t="shared" si="68"/>
        <v>0</v>
      </c>
    </row>
    <row r="113" spans="1:11" ht="15" hidden="1">
      <c r="A113" s="27" t="s">
        <v>191</v>
      </c>
      <c r="B113" s="28" t="s">
        <v>192</v>
      </c>
      <c r="C113" s="29">
        <f>C239+C360</f>
        <v>0</v>
      </c>
      <c r="D113" s="29">
        <f t="shared" si="68"/>
        <v>0</v>
      </c>
      <c r="E113" s="29">
        <f t="shared" si="68"/>
        <v>0</v>
      </c>
      <c r="F113" s="29">
        <f t="shared" si="68"/>
        <v>0</v>
      </c>
      <c r="G113" s="29">
        <f t="shared" si="68"/>
        <v>0</v>
      </c>
      <c r="H113" s="29">
        <f t="shared" si="68"/>
        <v>0</v>
      </c>
      <c r="I113" s="29">
        <f t="shared" si="68"/>
        <v>0</v>
      </c>
      <c r="J113" s="29">
        <f t="shared" si="68"/>
        <v>0</v>
      </c>
      <c r="K113" s="30">
        <f t="shared" si="68"/>
        <v>0</v>
      </c>
    </row>
    <row r="114" spans="1:11" ht="28.5" customHeight="1">
      <c r="A114" s="144" t="s">
        <v>297</v>
      </c>
      <c r="B114" s="21" t="s">
        <v>193</v>
      </c>
      <c r="C114" s="22">
        <f>C115</f>
        <v>0</v>
      </c>
      <c r="D114" s="22">
        <f>D115</f>
        <v>0</v>
      </c>
      <c r="E114" s="22">
        <f t="shared" ref="E114:K114" si="69">E115</f>
        <v>1000565</v>
      </c>
      <c r="F114" s="22">
        <f t="shared" si="69"/>
        <v>1000565</v>
      </c>
      <c r="G114" s="22">
        <f t="shared" si="69"/>
        <v>616501</v>
      </c>
      <c r="H114" s="22">
        <f t="shared" si="69"/>
        <v>616501</v>
      </c>
      <c r="I114" s="22">
        <f t="shared" si="69"/>
        <v>616501</v>
      </c>
      <c r="J114" s="22">
        <f t="shared" si="69"/>
        <v>0</v>
      </c>
      <c r="K114" s="23">
        <f t="shared" si="69"/>
        <v>616501</v>
      </c>
    </row>
    <row r="115" spans="1:11" ht="15">
      <c r="A115" s="145" t="s">
        <v>298</v>
      </c>
      <c r="B115" s="24" t="s">
        <v>195</v>
      </c>
      <c r="C115" s="25">
        <f>C116+C117+C118</f>
        <v>0</v>
      </c>
      <c r="D115" s="25">
        <f>D116+D117+D118</f>
        <v>0</v>
      </c>
      <c r="E115" s="25">
        <f t="shared" ref="E115:K115" si="70">E116+E117+E118</f>
        <v>1000565</v>
      </c>
      <c r="F115" s="25">
        <f t="shared" si="70"/>
        <v>1000565</v>
      </c>
      <c r="G115" s="25">
        <f t="shared" si="70"/>
        <v>616501</v>
      </c>
      <c r="H115" s="25">
        <f t="shared" si="70"/>
        <v>616501</v>
      </c>
      <c r="I115" s="25">
        <f t="shared" si="70"/>
        <v>616501</v>
      </c>
      <c r="J115" s="25">
        <f t="shared" si="70"/>
        <v>0</v>
      </c>
      <c r="K115" s="26">
        <f t="shared" si="70"/>
        <v>616501</v>
      </c>
    </row>
    <row r="116" spans="1:11" ht="28.5" hidden="1">
      <c r="A116" s="146" t="s">
        <v>196</v>
      </c>
      <c r="B116" s="38" t="s">
        <v>197</v>
      </c>
      <c r="C116" s="29">
        <f>C242+C363</f>
        <v>0</v>
      </c>
      <c r="D116" s="29">
        <f>D242+D363</f>
        <v>0</v>
      </c>
      <c r="E116" s="29">
        <f t="shared" ref="E116:K116" si="71">E242+E363</f>
        <v>0</v>
      </c>
      <c r="F116" s="29">
        <f t="shared" si="71"/>
        <v>0</v>
      </c>
      <c r="G116" s="29">
        <f t="shared" si="71"/>
        <v>0</v>
      </c>
      <c r="H116" s="29">
        <f t="shared" si="71"/>
        <v>0</v>
      </c>
      <c r="I116" s="29">
        <f t="shared" si="71"/>
        <v>0</v>
      </c>
      <c r="J116" s="29">
        <f t="shared" si="71"/>
        <v>0</v>
      </c>
      <c r="K116" s="30">
        <f t="shared" si="71"/>
        <v>0</v>
      </c>
    </row>
    <row r="117" spans="1:11" ht="15" hidden="1">
      <c r="A117" s="146" t="s">
        <v>198</v>
      </c>
      <c r="B117" s="38" t="s">
        <v>199</v>
      </c>
      <c r="C117" s="29">
        <f>C243+C364</f>
        <v>0</v>
      </c>
      <c r="D117" s="29">
        <f t="shared" ref="D117:K118" si="72">D243+D364</f>
        <v>0</v>
      </c>
      <c r="E117" s="29">
        <f t="shared" si="72"/>
        <v>0</v>
      </c>
      <c r="F117" s="29">
        <f t="shared" si="72"/>
        <v>0</v>
      </c>
      <c r="G117" s="29">
        <f t="shared" si="72"/>
        <v>0</v>
      </c>
      <c r="H117" s="29">
        <f t="shared" si="72"/>
        <v>0</v>
      </c>
      <c r="I117" s="29">
        <f t="shared" si="72"/>
        <v>0</v>
      </c>
      <c r="J117" s="29">
        <f t="shared" si="72"/>
        <v>0</v>
      </c>
      <c r="K117" s="30">
        <f t="shared" si="72"/>
        <v>0</v>
      </c>
    </row>
    <row r="118" spans="1:11" ht="28.5">
      <c r="A118" s="146" t="s">
        <v>200</v>
      </c>
      <c r="B118" s="28" t="s">
        <v>201</v>
      </c>
      <c r="C118" s="29">
        <f>C244+C365</f>
        <v>0</v>
      </c>
      <c r="D118" s="29">
        <f t="shared" si="72"/>
        <v>0</v>
      </c>
      <c r="E118" s="29">
        <f t="shared" si="72"/>
        <v>1000565</v>
      </c>
      <c r="F118" s="29">
        <f t="shared" si="72"/>
        <v>1000565</v>
      </c>
      <c r="G118" s="29">
        <f t="shared" si="72"/>
        <v>616501</v>
      </c>
      <c r="H118" s="29">
        <f t="shared" si="72"/>
        <v>616501</v>
      </c>
      <c r="I118" s="29">
        <f t="shared" si="72"/>
        <v>616501</v>
      </c>
      <c r="J118" s="29">
        <f t="shared" si="72"/>
        <v>0</v>
      </c>
      <c r="K118" s="30">
        <f t="shared" si="72"/>
        <v>616501</v>
      </c>
    </row>
    <row r="119" spans="1:11" ht="15.75">
      <c r="A119" s="144" t="s">
        <v>299</v>
      </c>
      <c r="B119" s="21" t="s">
        <v>202</v>
      </c>
      <c r="C119" s="22">
        <f>C120+C124+C126</f>
        <v>8231332</v>
      </c>
      <c r="D119" s="22">
        <f>D120+D124+D126</f>
        <v>9073765</v>
      </c>
      <c r="E119" s="22">
        <f t="shared" ref="E119:K119" si="73">E120+E124+E126</f>
        <v>48638132</v>
      </c>
      <c r="F119" s="22">
        <f t="shared" si="73"/>
        <v>49815831</v>
      </c>
      <c r="G119" s="22">
        <f t="shared" si="73"/>
        <v>47771879</v>
      </c>
      <c r="H119" s="22">
        <f t="shared" si="73"/>
        <v>47771879</v>
      </c>
      <c r="I119" s="22">
        <f t="shared" si="73"/>
        <v>47771879</v>
      </c>
      <c r="J119" s="22">
        <f t="shared" si="73"/>
        <v>0</v>
      </c>
      <c r="K119" s="23">
        <f t="shared" si="73"/>
        <v>55761506</v>
      </c>
    </row>
    <row r="120" spans="1:11" ht="15">
      <c r="A120" s="145" t="s">
        <v>300</v>
      </c>
      <c r="B120" s="24" t="s">
        <v>203</v>
      </c>
      <c r="C120" s="25">
        <f>C121+C122+C123</f>
        <v>3227000</v>
      </c>
      <c r="D120" s="25">
        <f>D121+D122+D123</f>
        <v>3727992</v>
      </c>
      <c r="E120" s="25">
        <f t="shared" ref="E120:K120" si="74">E121+E122+E123</f>
        <v>43633800</v>
      </c>
      <c r="F120" s="25">
        <f t="shared" si="74"/>
        <v>44470058</v>
      </c>
      <c r="G120" s="25">
        <f t="shared" si="74"/>
        <v>43299986</v>
      </c>
      <c r="H120" s="25">
        <f t="shared" si="74"/>
        <v>43299986</v>
      </c>
      <c r="I120" s="25">
        <f t="shared" si="74"/>
        <v>43299986</v>
      </c>
      <c r="J120" s="25">
        <f t="shared" si="74"/>
        <v>0</v>
      </c>
      <c r="K120" s="26">
        <f t="shared" si="74"/>
        <v>55605396</v>
      </c>
    </row>
    <row r="121" spans="1:11" ht="15">
      <c r="A121" s="146" t="s">
        <v>204</v>
      </c>
      <c r="B121" s="28" t="s">
        <v>205</v>
      </c>
      <c r="C121" s="29">
        <f>C247+C368</f>
        <v>1000</v>
      </c>
      <c r="D121" s="29">
        <f>D247+D368</f>
        <v>506000</v>
      </c>
      <c r="E121" s="29">
        <f t="shared" ref="E121:K121" si="75">E247+E368</f>
        <v>1000</v>
      </c>
      <c r="F121" s="29">
        <f t="shared" si="75"/>
        <v>506000</v>
      </c>
      <c r="G121" s="29">
        <f t="shared" si="75"/>
        <v>496621</v>
      </c>
      <c r="H121" s="29">
        <f t="shared" si="75"/>
        <v>496621</v>
      </c>
      <c r="I121" s="29">
        <f t="shared" si="75"/>
        <v>496621</v>
      </c>
      <c r="J121" s="29">
        <f t="shared" si="75"/>
        <v>0</v>
      </c>
      <c r="K121" s="30">
        <f t="shared" si="75"/>
        <v>13954235</v>
      </c>
    </row>
    <row r="122" spans="1:11" ht="15">
      <c r="A122" s="146" t="s">
        <v>206</v>
      </c>
      <c r="B122" s="28" t="s">
        <v>207</v>
      </c>
      <c r="C122" s="29">
        <f>C248+C369</f>
        <v>3000000</v>
      </c>
      <c r="D122" s="29">
        <f t="shared" ref="D122:K123" si="76">D248+D369</f>
        <v>3005200</v>
      </c>
      <c r="E122" s="29">
        <f t="shared" si="76"/>
        <v>13000000</v>
      </c>
      <c r="F122" s="29">
        <f t="shared" si="76"/>
        <v>14955200</v>
      </c>
      <c r="G122" s="29">
        <f t="shared" si="76"/>
        <v>14895231</v>
      </c>
      <c r="H122" s="29">
        <f t="shared" si="76"/>
        <v>14895231</v>
      </c>
      <c r="I122" s="29">
        <f t="shared" si="76"/>
        <v>14895231</v>
      </c>
      <c r="J122" s="29">
        <f t="shared" si="76"/>
        <v>0</v>
      </c>
      <c r="K122" s="30">
        <f t="shared" si="76"/>
        <v>12277529</v>
      </c>
    </row>
    <row r="123" spans="1:11" ht="15">
      <c r="A123" s="146" t="s">
        <v>208</v>
      </c>
      <c r="B123" s="28" t="s">
        <v>209</v>
      </c>
      <c r="C123" s="29">
        <f>C249+C370</f>
        <v>226000</v>
      </c>
      <c r="D123" s="29">
        <f t="shared" si="76"/>
        <v>216792</v>
      </c>
      <c r="E123" s="29">
        <f t="shared" si="76"/>
        <v>30632800</v>
      </c>
      <c r="F123" s="29">
        <f t="shared" si="76"/>
        <v>29008858</v>
      </c>
      <c r="G123" s="29">
        <f t="shared" si="76"/>
        <v>27908134</v>
      </c>
      <c r="H123" s="29">
        <f t="shared" si="76"/>
        <v>27908134</v>
      </c>
      <c r="I123" s="29">
        <f t="shared" si="76"/>
        <v>27908134</v>
      </c>
      <c r="J123" s="29">
        <f t="shared" si="76"/>
        <v>0</v>
      </c>
      <c r="K123" s="30">
        <f t="shared" si="76"/>
        <v>29373632</v>
      </c>
    </row>
    <row r="124" spans="1:11" ht="15" hidden="1">
      <c r="A124" s="39" t="s">
        <v>210</v>
      </c>
      <c r="B124" s="24" t="s">
        <v>211</v>
      </c>
      <c r="C124" s="25">
        <f>C125</f>
        <v>0</v>
      </c>
      <c r="D124" s="25">
        <f>D125</f>
        <v>0</v>
      </c>
      <c r="E124" s="25">
        <f t="shared" ref="E124:K124" si="77">E125</f>
        <v>0</v>
      </c>
      <c r="F124" s="25">
        <f t="shared" si="77"/>
        <v>0</v>
      </c>
      <c r="G124" s="25">
        <f t="shared" si="77"/>
        <v>0</v>
      </c>
      <c r="H124" s="25">
        <f t="shared" si="77"/>
        <v>0</v>
      </c>
      <c r="I124" s="25">
        <f t="shared" si="77"/>
        <v>0</v>
      </c>
      <c r="J124" s="25">
        <f t="shared" si="77"/>
        <v>0</v>
      </c>
      <c r="K124" s="26">
        <f t="shared" si="77"/>
        <v>0</v>
      </c>
    </row>
    <row r="125" spans="1:11" ht="15" hidden="1">
      <c r="A125" s="27" t="s">
        <v>212</v>
      </c>
      <c r="B125" s="28" t="s">
        <v>213</v>
      </c>
      <c r="C125" s="29">
        <f>C251+C372</f>
        <v>0</v>
      </c>
      <c r="D125" s="29">
        <f>D251+D372</f>
        <v>0</v>
      </c>
      <c r="E125" s="29">
        <f t="shared" ref="E125:K126" si="78">E251+E372</f>
        <v>0</v>
      </c>
      <c r="F125" s="29">
        <f t="shared" si="78"/>
        <v>0</v>
      </c>
      <c r="G125" s="29">
        <f t="shared" si="78"/>
        <v>0</v>
      </c>
      <c r="H125" s="29">
        <f t="shared" si="78"/>
        <v>0</v>
      </c>
      <c r="I125" s="29">
        <f t="shared" si="78"/>
        <v>0</v>
      </c>
      <c r="J125" s="29">
        <f t="shared" si="78"/>
        <v>0</v>
      </c>
      <c r="K125" s="30">
        <f t="shared" si="78"/>
        <v>0</v>
      </c>
    </row>
    <row r="126" spans="1:11" ht="20.25" customHeight="1" thickBot="1">
      <c r="A126" s="146" t="s">
        <v>214</v>
      </c>
      <c r="B126" s="28" t="s">
        <v>215</v>
      </c>
      <c r="C126" s="29">
        <f>C252+C373</f>
        <v>5004332</v>
      </c>
      <c r="D126" s="29">
        <f>D252+D373</f>
        <v>5345773</v>
      </c>
      <c r="E126" s="29">
        <f t="shared" si="78"/>
        <v>5004332</v>
      </c>
      <c r="F126" s="29">
        <f t="shared" si="78"/>
        <v>5345773</v>
      </c>
      <c r="G126" s="29">
        <f t="shared" si="78"/>
        <v>4471893</v>
      </c>
      <c r="H126" s="29">
        <f t="shared" si="78"/>
        <v>4471893</v>
      </c>
      <c r="I126" s="29">
        <f>I252+I373</f>
        <v>4471893</v>
      </c>
      <c r="J126" s="29">
        <f t="shared" si="78"/>
        <v>0</v>
      </c>
      <c r="K126" s="30">
        <f t="shared" si="78"/>
        <v>156110</v>
      </c>
    </row>
    <row r="127" spans="1:11" ht="18" hidden="1">
      <c r="A127" s="20" t="s">
        <v>216</v>
      </c>
      <c r="B127" s="21" t="s">
        <v>217</v>
      </c>
      <c r="C127" s="21"/>
      <c r="D127" s="22">
        <f>D128+D129+D130+D131+D132</f>
        <v>0</v>
      </c>
      <c r="E127" s="22">
        <f t="shared" ref="E127:K127" si="79">E128+E129+E130+E131+E132</f>
        <v>0</v>
      </c>
      <c r="F127" s="22">
        <f t="shared" si="79"/>
        <v>0</v>
      </c>
      <c r="G127" s="22">
        <f t="shared" si="79"/>
        <v>0</v>
      </c>
      <c r="H127" s="22">
        <f t="shared" si="79"/>
        <v>0</v>
      </c>
      <c r="I127" s="22">
        <f t="shared" si="79"/>
        <v>0</v>
      </c>
      <c r="J127" s="22">
        <f t="shared" si="79"/>
        <v>0</v>
      </c>
      <c r="K127" s="23">
        <f t="shared" si="79"/>
        <v>0</v>
      </c>
    </row>
    <row r="128" spans="1:11" ht="15" hidden="1">
      <c r="A128" s="27" t="s">
        <v>218</v>
      </c>
      <c r="B128" s="28" t="s">
        <v>219</v>
      </c>
      <c r="C128" s="28"/>
      <c r="D128" s="29">
        <f t="shared" ref="D128:I132" si="80">D254+D375</f>
        <v>0</v>
      </c>
      <c r="E128" s="29">
        <f t="shared" si="80"/>
        <v>0</v>
      </c>
      <c r="F128" s="29">
        <f t="shared" si="80"/>
        <v>0</v>
      </c>
      <c r="G128" s="29">
        <f t="shared" si="80"/>
        <v>0</v>
      </c>
      <c r="H128" s="29">
        <f t="shared" si="80"/>
        <v>0</v>
      </c>
      <c r="I128" s="29">
        <f t="shared" si="80"/>
        <v>0</v>
      </c>
      <c r="J128" s="29"/>
      <c r="K128" s="30">
        <f>K254+K375</f>
        <v>0</v>
      </c>
    </row>
    <row r="129" spans="1:11" ht="15" hidden="1">
      <c r="A129" s="27" t="s">
        <v>220</v>
      </c>
      <c r="B129" s="28" t="s">
        <v>221</v>
      </c>
      <c r="C129" s="28"/>
      <c r="D129" s="29">
        <f t="shared" si="80"/>
        <v>0</v>
      </c>
      <c r="E129" s="29">
        <f t="shared" si="80"/>
        <v>0</v>
      </c>
      <c r="F129" s="29">
        <f t="shared" si="80"/>
        <v>0</v>
      </c>
      <c r="G129" s="29">
        <f t="shared" si="80"/>
        <v>0</v>
      </c>
      <c r="H129" s="29">
        <f t="shared" si="80"/>
        <v>0</v>
      </c>
      <c r="I129" s="29">
        <f t="shared" si="80"/>
        <v>0</v>
      </c>
      <c r="J129" s="29"/>
      <c r="K129" s="30">
        <f>K255+K376</f>
        <v>0</v>
      </c>
    </row>
    <row r="130" spans="1:11" ht="15" hidden="1">
      <c r="A130" s="27" t="s">
        <v>222</v>
      </c>
      <c r="B130" s="28" t="s">
        <v>223</v>
      </c>
      <c r="C130" s="28"/>
      <c r="D130" s="29">
        <f t="shared" si="80"/>
        <v>0</v>
      </c>
      <c r="E130" s="29">
        <f t="shared" si="80"/>
        <v>0</v>
      </c>
      <c r="F130" s="29">
        <f t="shared" si="80"/>
        <v>0</v>
      </c>
      <c r="G130" s="29">
        <f t="shared" si="80"/>
        <v>0</v>
      </c>
      <c r="H130" s="29">
        <f t="shared" si="80"/>
        <v>0</v>
      </c>
      <c r="I130" s="29">
        <f t="shared" si="80"/>
        <v>0</v>
      </c>
      <c r="J130" s="29"/>
      <c r="K130" s="30">
        <f>K256+K377</f>
        <v>0</v>
      </c>
    </row>
    <row r="131" spans="1:11" ht="15" hidden="1">
      <c r="A131" s="27" t="s">
        <v>224</v>
      </c>
      <c r="B131" s="28" t="s">
        <v>225</v>
      </c>
      <c r="C131" s="28"/>
      <c r="D131" s="29">
        <f t="shared" si="80"/>
        <v>0</v>
      </c>
      <c r="E131" s="29">
        <f t="shared" si="80"/>
        <v>0</v>
      </c>
      <c r="F131" s="29">
        <f t="shared" si="80"/>
        <v>0</v>
      </c>
      <c r="G131" s="29">
        <f t="shared" si="80"/>
        <v>0</v>
      </c>
      <c r="H131" s="29">
        <f t="shared" si="80"/>
        <v>0</v>
      </c>
      <c r="I131" s="29">
        <f t="shared" si="80"/>
        <v>0</v>
      </c>
      <c r="J131" s="29"/>
      <c r="K131" s="30">
        <f>K257+K378</f>
        <v>0</v>
      </c>
    </row>
    <row r="132" spans="1:11" ht="15" hidden="1">
      <c r="A132" s="27" t="s">
        <v>226</v>
      </c>
      <c r="B132" s="28" t="s">
        <v>227</v>
      </c>
      <c r="C132" s="28"/>
      <c r="D132" s="29">
        <f t="shared" si="80"/>
        <v>0</v>
      </c>
      <c r="E132" s="29">
        <f t="shared" si="80"/>
        <v>0</v>
      </c>
      <c r="F132" s="29">
        <f t="shared" si="80"/>
        <v>0</v>
      </c>
      <c r="G132" s="29">
        <f t="shared" si="80"/>
        <v>0</v>
      </c>
      <c r="H132" s="29">
        <f t="shared" si="80"/>
        <v>0</v>
      </c>
      <c r="I132" s="29">
        <f t="shared" si="80"/>
        <v>0</v>
      </c>
      <c r="J132" s="29"/>
      <c r="K132" s="30">
        <f>K258+K379</f>
        <v>0</v>
      </c>
    </row>
    <row r="133" spans="1:11" ht="15" hidden="1">
      <c r="A133" s="16" t="s">
        <v>228</v>
      </c>
      <c r="B133" s="17" t="s">
        <v>229</v>
      </c>
      <c r="C133" s="17"/>
      <c r="D133" s="48"/>
      <c r="E133" s="49"/>
      <c r="F133" s="50"/>
      <c r="G133" s="51"/>
      <c r="H133" s="52"/>
      <c r="I133" s="51"/>
      <c r="J133" s="53"/>
      <c r="K133" s="54"/>
    </row>
    <row r="134" spans="1:11" ht="15" hidden="1">
      <c r="A134" s="55" t="s">
        <v>230</v>
      </c>
      <c r="B134" s="56" t="s">
        <v>231</v>
      </c>
      <c r="C134" s="56"/>
      <c r="D134" s="57"/>
      <c r="E134" s="58"/>
      <c r="F134" s="59"/>
      <c r="G134" s="36"/>
      <c r="H134" s="60"/>
      <c r="I134" s="35"/>
      <c r="J134" s="36"/>
      <c r="K134" s="37"/>
    </row>
    <row r="135" spans="1:11" ht="15.75" hidden="1" thickBot="1">
      <c r="A135" s="61" t="s">
        <v>232</v>
      </c>
      <c r="B135" s="56" t="s">
        <v>233</v>
      </c>
      <c r="C135" s="56"/>
      <c r="D135" s="57"/>
      <c r="E135" s="58"/>
      <c r="F135" s="59"/>
      <c r="G135" s="36"/>
      <c r="H135" s="60"/>
      <c r="I135" s="35"/>
      <c r="J135" s="36"/>
      <c r="K135" s="37"/>
    </row>
    <row r="136" spans="1:11" ht="30" customHeight="1" thickBot="1">
      <c r="A136" s="151" t="s">
        <v>301</v>
      </c>
      <c r="B136" s="62" t="s">
        <v>11</v>
      </c>
      <c r="C136" s="62"/>
      <c r="D136" s="63">
        <f>D137+D152+D160+D212+D229+D259</f>
        <v>0</v>
      </c>
      <c r="E136" s="63">
        <f t="shared" ref="E136:K136" si="81">E137+E152+E160+E212+E229+E259</f>
        <v>181813224</v>
      </c>
      <c r="F136" s="63">
        <f t="shared" si="81"/>
        <v>195853514</v>
      </c>
      <c r="G136" s="63">
        <f t="shared" si="81"/>
        <v>190625857</v>
      </c>
      <c r="H136" s="64">
        <f t="shared" si="81"/>
        <v>190625857</v>
      </c>
      <c r="I136" s="63">
        <f t="shared" si="81"/>
        <v>190625857</v>
      </c>
      <c r="J136" s="63">
        <f t="shared" si="81"/>
        <v>0</v>
      </c>
      <c r="K136" s="65">
        <f t="shared" si="81"/>
        <v>180444487</v>
      </c>
    </row>
    <row r="137" spans="1:11" ht="18" customHeight="1">
      <c r="A137" s="152" t="s">
        <v>302</v>
      </c>
      <c r="B137" s="66" t="s">
        <v>12</v>
      </c>
      <c r="C137" s="66"/>
      <c r="D137" s="67">
        <f>D138+D141+D147+D148</f>
        <v>0</v>
      </c>
      <c r="E137" s="67">
        <f t="shared" ref="E137:K137" si="82">E138+E141+E147+E148</f>
        <v>29621500</v>
      </c>
      <c r="F137" s="67">
        <f t="shared" si="82"/>
        <v>31724000</v>
      </c>
      <c r="G137" s="67">
        <f t="shared" si="82"/>
        <v>30266854</v>
      </c>
      <c r="H137" s="68">
        <f t="shared" si="82"/>
        <v>30266854</v>
      </c>
      <c r="I137" s="67">
        <f t="shared" si="82"/>
        <v>30266854</v>
      </c>
      <c r="J137" s="67">
        <f t="shared" si="82"/>
        <v>0</v>
      </c>
      <c r="K137" s="69">
        <f t="shared" si="82"/>
        <v>30005866</v>
      </c>
    </row>
    <row r="138" spans="1:11" ht="15.75">
      <c r="A138" s="144" t="s">
        <v>303</v>
      </c>
      <c r="B138" s="21" t="s">
        <v>13</v>
      </c>
      <c r="C138" s="21"/>
      <c r="D138" s="70">
        <f>D139</f>
        <v>0</v>
      </c>
      <c r="E138" s="70">
        <f t="shared" ref="E138:K139" si="83">E139</f>
        <v>24040000</v>
      </c>
      <c r="F138" s="70">
        <f t="shared" si="83"/>
        <v>25590000</v>
      </c>
      <c r="G138" s="70">
        <f t="shared" si="83"/>
        <v>24899032</v>
      </c>
      <c r="H138" s="70">
        <f t="shared" si="83"/>
        <v>24899032</v>
      </c>
      <c r="I138" s="70">
        <f t="shared" si="83"/>
        <v>24899032</v>
      </c>
      <c r="J138" s="70">
        <f t="shared" si="83"/>
        <v>0</v>
      </c>
      <c r="K138" s="71">
        <f t="shared" si="83"/>
        <v>24908681</v>
      </c>
    </row>
    <row r="139" spans="1:11" ht="15">
      <c r="A139" s="145" t="s">
        <v>269</v>
      </c>
      <c r="B139" s="24" t="s">
        <v>14</v>
      </c>
      <c r="C139" s="24"/>
      <c r="D139" s="72">
        <f>D140</f>
        <v>0</v>
      </c>
      <c r="E139" s="72">
        <f t="shared" si="83"/>
        <v>24040000</v>
      </c>
      <c r="F139" s="72">
        <f t="shared" si="83"/>
        <v>25590000</v>
      </c>
      <c r="G139" s="72">
        <f t="shared" si="83"/>
        <v>24899032</v>
      </c>
      <c r="H139" s="72">
        <f t="shared" si="83"/>
        <v>24899032</v>
      </c>
      <c r="I139" s="72">
        <f t="shared" si="83"/>
        <v>24899032</v>
      </c>
      <c r="J139" s="72">
        <f t="shared" si="83"/>
        <v>0</v>
      </c>
      <c r="K139" s="73">
        <f t="shared" si="83"/>
        <v>24908681</v>
      </c>
    </row>
    <row r="140" spans="1:11" ht="15">
      <c r="A140" s="146" t="s">
        <v>234</v>
      </c>
      <c r="B140" s="28" t="s">
        <v>16</v>
      </c>
      <c r="C140" s="28"/>
      <c r="D140" s="74"/>
      <c r="E140" s="159">
        <v>24040000</v>
      </c>
      <c r="F140" s="159">
        <v>25590000</v>
      </c>
      <c r="G140" s="159">
        <v>24899032</v>
      </c>
      <c r="H140" s="159">
        <f>G140</f>
        <v>24899032</v>
      </c>
      <c r="I140" s="159">
        <v>24899032</v>
      </c>
      <c r="J140" s="160">
        <v>0</v>
      </c>
      <c r="K140" s="161">
        <v>24908681</v>
      </c>
    </row>
    <row r="141" spans="1:11" ht="15.75">
      <c r="A141" s="144" t="s">
        <v>304</v>
      </c>
      <c r="B141" s="21" t="s">
        <v>18</v>
      </c>
      <c r="C141" s="21"/>
      <c r="D141" s="78">
        <f>D142+D143+D144+D145+D146</f>
        <v>0</v>
      </c>
      <c r="E141" s="78">
        <f t="shared" ref="E141:K141" si="84">E142+E143+E144+E145+E146</f>
        <v>1967500</v>
      </c>
      <c r="F141" s="78">
        <f>F142+F143+F144+F145+F146</f>
        <v>2370000</v>
      </c>
      <c r="G141" s="78">
        <f t="shared" si="84"/>
        <v>1849756</v>
      </c>
      <c r="H141" s="78">
        <f t="shared" si="84"/>
        <v>1849756</v>
      </c>
      <c r="I141" s="78">
        <f t="shared" si="84"/>
        <v>1849756</v>
      </c>
      <c r="J141" s="78">
        <f t="shared" si="84"/>
        <v>0</v>
      </c>
      <c r="K141" s="79">
        <f t="shared" si="84"/>
        <v>1834412</v>
      </c>
    </row>
    <row r="142" spans="1:11" ht="28.5">
      <c r="A142" s="146" t="s">
        <v>235</v>
      </c>
      <c r="B142" s="28" t="s">
        <v>20</v>
      </c>
      <c r="C142" s="28"/>
      <c r="D142" s="74"/>
      <c r="E142" s="159">
        <v>10000</v>
      </c>
      <c r="F142" s="159">
        <v>410000</v>
      </c>
      <c r="G142" s="159">
        <v>0</v>
      </c>
      <c r="H142" s="159"/>
      <c r="I142" s="159">
        <f>G142</f>
        <v>0</v>
      </c>
      <c r="J142" s="160">
        <f t="shared" ref="J142:J151" si="85">G142-I142</f>
        <v>0</v>
      </c>
      <c r="K142" s="161">
        <v>0</v>
      </c>
    </row>
    <row r="143" spans="1:11" ht="42.75" hidden="1">
      <c r="A143" s="146" t="s">
        <v>21</v>
      </c>
      <c r="B143" s="28" t="s">
        <v>22</v>
      </c>
      <c r="C143" s="28"/>
      <c r="D143" s="74"/>
      <c r="E143" s="167"/>
      <c r="F143" s="167"/>
      <c r="G143" s="167"/>
      <c r="H143" s="167"/>
      <c r="I143" s="167"/>
      <c r="J143" s="159">
        <f t="shared" si="85"/>
        <v>0</v>
      </c>
      <c r="K143" s="168"/>
    </row>
    <row r="144" spans="1:11" ht="57" hidden="1">
      <c r="A144" s="146" t="s">
        <v>23</v>
      </c>
      <c r="B144" s="28" t="s">
        <v>24</v>
      </c>
      <c r="C144" s="28"/>
      <c r="D144" s="74"/>
      <c r="E144" s="167"/>
      <c r="F144" s="167"/>
      <c r="G144" s="167"/>
      <c r="H144" s="167"/>
      <c r="I144" s="167"/>
      <c r="J144" s="159">
        <f t="shared" si="85"/>
        <v>0</v>
      </c>
      <c r="K144" s="168"/>
    </row>
    <row r="145" spans="1:11" ht="28.5">
      <c r="A145" s="146" t="s">
        <v>25</v>
      </c>
      <c r="B145" s="28" t="s">
        <v>26</v>
      </c>
      <c r="C145" s="28"/>
      <c r="D145" s="74"/>
      <c r="E145" s="159">
        <v>1957500</v>
      </c>
      <c r="F145" s="159">
        <v>1960000</v>
      </c>
      <c r="G145" s="159">
        <v>1849756</v>
      </c>
      <c r="H145" s="159">
        <f>G145</f>
        <v>1849756</v>
      </c>
      <c r="I145" s="159">
        <v>1849756</v>
      </c>
      <c r="J145" s="160">
        <v>0</v>
      </c>
      <c r="K145" s="161">
        <v>1834412</v>
      </c>
    </row>
    <row r="146" spans="1:11" ht="15" hidden="1">
      <c r="A146" s="27" t="s">
        <v>27</v>
      </c>
      <c r="B146" s="28" t="s">
        <v>28</v>
      </c>
      <c r="C146" s="28"/>
      <c r="D146" s="74"/>
      <c r="E146" s="34"/>
      <c r="F146" s="34"/>
      <c r="G146" s="34"/>
      <c r="H146" s="34"/>
      <c r="I146" s="34"/>
      <c r="J146" s="80">
        <f t="shared" si="85"/>
        <v>0</v>
      </c>
      <c r="K146" s="81"/>
    </row>
    <row r="147" spans="1:11" ht="30">
      <c r="A147" s="144" t="s">
        <v>29</v>
      </c>
      <c r="B147" s="21" t="s">
        <v>30</v>
      </c>
      <c r="C147" s="21"/>
      <c r="D147" s="82"/>
      <c r="E147" s="83">
        <v>3614000</v>
      </c>
      <c r="F147" s="83">
        <v>3764000</v>
      </c>
      <c r="G147" s="83">
        <v>3518066</v>
      </c>
      <c r="H147" s="83">
        <f>G147</f>
        <v>3518066</v>
      </c>
      <c r="I147" s="83">
        <v>3518066</v>
      </c>
      <c r="J147" s="83">
        <f t="shared" si="85"/>
        <v>0</v>
      </c>
      <c r="K147" s="84">
        <v>3262773</v>
      </c>
    </row>
    <row r="148" spans="1:11" ht="18" hidden="1">
      <c r="A148" s="20" t="s">
        <v>31</v>
      </c>
      <c r="B148" s="21" t="s">
        <v>32</v>
      </c>
      <c r="C148" s="21"/>
      <c r="D148" s="70">
        <f>D149+D150+D151</f>
        <v>0</v>
      </c>
      <c r="E148" s="70">
        <f t="shared" ref="E148:K148" si="86">E149+E150+E151</f>
        <v>0</v>
      </c>
      <c r="F148" s="70">
        <f t="shared" si="86"/>
        <v>0</v>
      </c>
      <c r="G148" s="70">
        <f t="shared" si="86"/>
        <v>0</v>
      </c>
      <c r="H148" s="70">
        <f t="shared" si="86"/>
        <v>0</v>
      </c>
      <c r="I148" s="70">
        <f t="shared" si="86"/>
        <v>0</v>
      </c>
      <c r="J148" s="70">
        <f t="shared" si="85"/>
        <v>0</v>
      </c>
      <c r="K148" s="71">
        <f t="shared" si="86"/>
        <v>0</v>
      </c>
    </row>
    <row r="149" spans="1:11" ht="19.5" hidden="1">
      <c r="A149" s="27" t="s">
        <v>35</v>
      </c>
      <c r="B149" s="28" t="s">
        <v>34</v>
      </c>
      <c r="C149" s="28"/>
      <c r="D149" s="74"/>
      <c r="E149" s="34"/>
      <c r="F149" s="34"/>
      <c r="G149" s="34"/>
      <c r="H149" s="34"/>
      <c r="I149" s="34"/>
      <c r="J149" s="80">
        <f t="shared" si="85"/>
        <v>0</v>
      </c>
      <c r="K149" s="81"/>
    </row>
    <row r="150" spans="1:11" ht="19.5" hidden="1">
      <c r="A150" s="27" t="s">
        <v>36</v>
      </c>
      <c r="B150" s="28" t="s">
        <v>37</v>
      </c>
      <c r="C150" s="28"/>
      <c r="D150" s="74"/>
      <c r="E150" s="34"/>
      <c r="F150" s="34"/>
      <c r="G150" s="34"/>
      <c r="H150" s="74"/>
      <c r="I150" s="34"/>
      <c r="J150" s="80">
        <f t="shared" si="85"/>
        <v>0</v>
      </c>
      <c r="K150" s="81"/>
    </row>
    <row r="151" spans="1:11" ht="19.5" hidden="1">
      <c r="A151" s="27" t="s">
        <v>38</v>
      </c>
      <c r="B151" s="38" t="s">
        <v>39</v>
      </c>
      <c r="C151" s="38"/>
      <c r="D151" s="74"/>
      <c r="E151" s="34"/>
      <c r="F151" s="34"/>
      <c r="G151" s="34"/>
      <c r="H151" s="74"/>
      <c r="I151" s="34"/>
      <c r="J151" s="80">
        <f t="shared" si="85"/>
        <v>0</v>
      </c>
      <c r="K151" s="81"/>
    </row>
    <row r="152" spans="1:11" ht="25.5">
      <c r="A152" s="140" t="s">
        <v>272</v>
      </c>
      <c r="B152" s="17" t="s">
        <v>40</v>
      </c>
      <c r="C152" s="17"/>
      <c r="D152" s="68">
        <f>D153+D155</f>
        <v>0</v>
      </c>
      <c r="E152" s="68">
        <f t="shared" ref="E152:K152" si="87">E153+E155</f>
        <v>8575000</v>
      </c>
      <c r="F152" s="68">
        <f t="shared" si="87"/>
        <v>8695000</v>
      </c>
      <c r="G152" s="68">
        <f t="shared" si="87"/>
        <v>8488094</v>
      </c>
      <c r="H152" s="68">
        <f t="shared" si="87"/>
        <v>8488094</v>
      </c>
      <c r="I152" s="68">
        <f t="shared" si="87"/>
        <v>8488094</v>
      </c>
      <c r="J152" s="68">
        <f t="shared" si="87"/>
        <v>0</v>
      </c>
      <c r="K152" s="85">
        <f t="shared" si="87"/>
        <v>8403417</v>
      </c>
    </row>
    <row r="153" spans="1:11" ht="15.75" hidden="1">
      <c r="A153" s="20" t="s">
        <v>41</v>
      </c>
      <c r="B153" s="21" t="s">
        <v>42</v>
      </c>
      <c r="C153" s="21"/>
      <c r="D153" s="70">
        <f>D154</f>
        <v>0</v>
      </c>
      <c r="E153" s="70">
        <f t="shared" ref="E153:K153" si="88">E154</f>
        <v>0</v>
      </c>
      <c r="F153" s="70">
        <f t="shared" si="88"/>
        <v>0</v>
      </c>
      <c r="G153" s="70">
        <f t="shared" si="88"/>
        <v>0</v>
      </c>
      <c r="H153" s="70">
        <f t="shared" si="88"/>
        <v>0</v>
      </c>
      <c r="I153" s="70">
        <f t="shared" si="88"/>
        <v>0</v>
      </c>
      <c r="J153" s="70">
        <f t="shared" si="88"/>
        <v>0</v>
      </c>
      <c r="K153" s="71">
        <f t="shared" si="88"/>
        <v>0</v>
      </c>
    </row>
    <row r="154" spans="1:11" ht="15" hidden="1">
      <c r="A154" s="27" t="s">
        <v>236</v>
      </c>
      <c r="B154" s="28" t="s">
        <v>44</v>
      </c>
      <c r="C154" s="28"/>
      <c r="D154" s="74"/>
      <c r="E154" s="34"/>
      <c r="F154" s="34"/>
      <c r="G154" s="34"/>
      <c r="H154" s="34"/>
      <c r="I154" s="34"/>
      <c r="J154" s="80">
        <f>G154-I154</f>
        <v>0</v>
      </c>
      <c r="K154" s="81"/>
    </row>
    <row r="155" spans="1:11" ht="24.75" customHeight="1">
      <c r="A155" s="144" t="s">
        <v>305</v>
      </c>
      <c r="B155" s="21" t="s">
        <v>45</v>
      </c>
      <c r="C155" s="21"/>
      <c r="D155" s="70">
        <f>D156+D158+D159</f>
        <v>0</v>
      </c>
      <c r="E155" s="70">
        <f t="shared" ref="E155:K155" si="89">E156+E158+E159</f>
        <v>8575000</v>
      </c>
      <c r="F155" s="70">
        <f t="shared" si="89"/>
        <v>8695000</v>
      </c>
      <c r="G155" s="70">
        <f t="shared" si="89"/>
        <v>8488094</v>
      </c>
      <c r="H155" s="70">
        <f t="shared" si="89"/>
        <v>8488094</v>
      </c>
      <c r="I155" s="70">
        <f t="shared" si="89"/>
        <v>8488094</v>
      </c>
      <c r="J155" s="70">
        <f>J156+J158+J159</f>
        <v>0</v>
      </c>
      <c r="K155" s="71">
        <f t="shared" si="89"/>
        <v>8403417</v>
      </c>
    </row>
    <row r="156" spans="1:11" ht="15">
      <c r="A156" s="145" t="s">
        <v>306</v>
      </c>
      <c r="B156" s="24" t="s">
        <v>46</v>
      </c>
      <c r="C156" s="24"/>
      <c r="D156" s="72">
        <f>D157</f>
        <v>0</v>
      </c>
      <c r="E156" s="72">
        <f t="shared" ref="E156:K156" si="90">E157</f>
        <v>8520000</v>
      </c>
      <c r="F156" s="72">
        <f t="shared" si="90"/>
        <v>8640000</v>
      </c>
      <c r="G156" s="72">
        <f t="shared" si="90"/>
        <v>8435508</v>
      </c>
      <c r="H156" s="72">
        <f t="shared" si="90"/>
        <v>8435508</v>
      </c>
      <c r="I156" s="72">
        <f t="shared" si="90"/>
        <v>8435508</v>
      </c>
      <c r="J156" s="72">
        <f t="shared" si="90"/>
        <v>0</v>
      </c>
      <c r="K156" s="73">
        <f t="shared" si="90"/>
        <v>8362488</v>
      </c>
    </row>
    <row r="157" spans="1:11" ht="15">
      <c r="A157" s="146" t="s">
        <v>47</v>
      </c>
      <c r="B157" s="28" t="s">
        <v>48</v>
      </c>
      <c r="C157" s="28"/>
      <c r="D157" s="74"/>
      <c r="E157" s="159">
        <v>8520000</v>
      </c>
      <c r="F157" s="159">
        <v>8640000</v>
      </c>
      <c r="G157" s="159">
        <v>8435508</v>
      </c>
      <c r="H157" s="159">
        <f>G157</f>
        <v>8435508</v>
      </c>
      <c r="I157" s="159">
        <v>8435508</v>
      </c>
      <c r="J157" s="160">
        <f>G157-I157</f>
        <v>0</v>
      </c>
      <c r="K157" s="161">
        <v>8362488</v>
      </c>
    </row>
    <row r="158" spans="1:11" ht="28.5">
      <c r="A158" s="146" t="s">
        <v>49</v>
      </c>
      <c r="B158" s="28" t="s">
        <v>50</v>
      </c>
      <c r="C158" s="28"/>
      <c r="D158" s="74"/>
      <c r="E158" s="159">
        <v>55000</v>
      </c>
      <c r="F158" s="159">
        <v>55000</v>
      </c>
      <c r="G158" s="159">
        <v>52586</v>
      </c>
      <c r="H158" s="159">
        <f>G158</f>
        <v>52586</v>
      </c>
      <c r="I158" s="159">
        <v>52586</v>
      </c>
      <c r="J158" s="160">
        <f>G158-I158</f>
        <v>0</v>
      </c>
      <c r="K158" s="161">
        <v>40929</v>
      </c>
    </row>
    <row r="159" spans="1:11" s="158" customFormat="1" ht="28.5" hidden="1">
      <c r="A159" s="153" t="s">
        <v>51</v>
      </c>
      <c r="B159" s="154" t="s">
        <v>52</v>
      </c>
      <c r="C159" s="154"/>
      <c r="D159" s="155"/>
      <c r="E159" s="156"/>
      <c r="F159" s="156"/>
      <c r="G159" s="156"/>
      <c r="H159" s="156"/>
      <c r="I159" s="156"/>
      <c r="J159" s="156">
        <f>G159-I159</f>
        <v>0</v>
      </c>
      <c r="K159" s="157"/>
    </row>
    <row r="160" spans="1:11" ht="45">
      <c r="A160" s="148" t="s">
        <v>275</v>
      </c>
      <c r="B160" s="17" t="s">
        <v>53</v>
      </c>
      <c r="C160" s="17"/>
      <c r="D160" s="68">
        <f t="shared" ref="D160:K160" si="91">D161+D176+D183+D200</f>
        <v>0</v>
      </c>
      <c r="E160" s="68">
        <f t="shared" si="91"/>
        <v>78107000</v>
      </c>
      <c r="F160" s="68">
        <f t="shared" si="91"/>
        <v>88409466</v>
      </c>
      <c r="G160" s="68">
        <f t="shared" si="91"/>
        <v>86950320</v>
      </c>
      <c r="H160" s="68">
        <f t="shared" si="91"/>
        <v>86950320</v>
      </c>
      <c r="I160" s="68">
        <f t="shared" si="91"/>
        <v>86950320</v>
      </c>
      <c r="J160" s="68">
        <f t="shared" si="91"/>
        <v>0</v>
      </c>
      <c r="K160" s="85">
        <f t="shared" si="91"/>
        <v>87097084</v>
      </c>
    </row>
    <row r="161" spans="1:11" ht="30">
      <c r="A161" s="144" t="s">
        <v>307</v>
      </c>
      <c r="B161" s="21" t="s">
        <v>54</v>
      </c>
      <c r="C161" s="21"/>
      <c r="D161" s="70">
        <f>D162+D165+D169+D170+D172+D175</f>
        <v>0</v>
      </c>
      <c r="E161" s="70">
        <f>E162+E165+E169+E170+E172+E175</f>
        <v>15526000</v>
      </c>
      <c r="F161" s="70">
        <f t="shared" ref="F161:K161" si="92">F162+F165+F169+F170+F172+F175</f>
        <v>18011037</v>
      </c>
      <c r="G161" s="70">
        <f t="shared" si="92"/>
        <v>17595665</v>
      </c>
      <c r="H161" s="70">
        <f t="shared" si="92"/>
        <v>17595665</v>
      </c>
      <c r="I161" s="70">
        <f t="shared" si="92"/>
        <v>17595665</v>
      </c>
      <c r="J161" s="70">
        <f>J162+J165+J169+J170+J172+J175</f>
        <v>0</v>
      </c>
      <c r="K161" s="71">
        <f t="shared" si="92"/>
        <v>17115923</v>
      </c>
    </row>
    <row r="162" spans="1:11" ht="15">
      <c r="A162" s="145" t="s">
        <v>308</v>
      </c>
      <c r="B162" s="24" t="s">
        <v>55</v>
      </c>
      <c r="C162" s="24"/>
      <c r="D162" s="72">
        <f>D163+D164</f>
        <v>0</v>
      </c>
      <c r="E162" s="87">
        <f t="shared" ref="E162:K162" si="93">E163+E164</f>
        <v>2847512</v>
      </c>
      <c r="F162" s="87">
        <f t="shared" si="93"/>
        <v>3379281</v>
      </c>
      <c r="G162" s="87">
        <f t="shared" si="93"/>
        <v>3309161</v>
      </c>
      <c r="H162" s="87">
        <f t="shared" si="93"/>
        <v>3309161</v>
      </c>
      <c r="I162" s="87">
        <f t="shared" si="93"/>
        <v>3309161</v>
      </c>
      <c r="J162" s="87">
        <f>J163+J164</f>
        <v>0</v>
      </c>
      <c r="K162" s="88">
        <f t="shared" si="93"/>
        <v>3230002</v>
      </c>
    </row>
    <row r="163" spans="1:11" ht="21" customHeight="1">
      <c r="A163" s="146" t="s">
        <v>56</v>
      </c>
      <c r="B163" s="28" t="s">
        <v>57</v>
      </c>
      <c r="C163" s="28"/>
      <c r="D163" s="74"/>
      <c r="E163" s="159">
        <v>1956243</v>
      </c>
      <c r="F163" s="159">
        <v>2458922</v>
      </c>
      <c r="G163" s="159">
        <v>2389651</v>
      </c>
      <c r="H163" s="159">
        <f>G163</f>
        <v>2389651</v>
      </c>
      <c r="I163" s="159">
        <v>2389651</v>
      </c>
      <c r="J163" s="160">
        <f>G163-I163</f>
        <v>0</v>
      </c>
      <c r="K163" s="161">
        <v>2369181</v>
      </c>
    </row>
    <row r="164" spans="1:11" ht="15">
      <c r="A164" s="146" t="s">
        <v>58</v>
      </c>
      <c r="B164" s="28" t="s">
        <v>59</v>
      </c>
      <c r="C164" s="28"/>
      <c r="D164" s="74"/>
      <c r="E164" s="159">
        <v>891269</v>
      </c>
      <c r="F164" s="159">
        <v>920359</v>
      </c>
      <c r="G164" s="159">
        <v>919510</v>
      </c>
      <c r="H164" s="159">
        <f>G164</f>
        <v>919510</v>
      </c>
      <c r="I164" s="159">
        <v>919510</v>
      </c>
      <c r="J164" s="160">
        <f>G164-I164</f>
        <v>0</v>
      </c>
      <c r="K164" s="161">
        <v>860821</v>
      </c>
    </row>
    <row r="165" spans="1:11" ht="15">
      <c r="A165" s="145" t="s">
        <v>309</v>
      </c>
      <c r="B165" s="24" t="s">
        <v>60</v>
      </c>
      <c r="C165" s="24"/>
      <c r="D165" s="72">
        <f t="shared" ref="D165:K165" si="94">D166+D167+D168</f>
        <v>0</v>
      </c>
      <c r="E165" s="72">
        <f t="shared" si="94"/>
        <v>12663488</v>
      </c>
      <c r="F165" s="72">
        <f t="shared" si="94"/>
        <v>14616756</v>
      </c>
      <c r="G165" s="72">
        <f t="shared" si="94"/>
        <v>14277354</v>
      </c>
      <c r="H165" s="72">
        <f t="shared" si="94"/>
        <v>14277354</v>
      </c>
      <c r="I165" s="72">
        <f t="shared" si="94"/>
        <v>14277354</v>
      </c>
      <c r="J165" s="72">
        <f t="shared" si="94"/>
        <v>0</v>
      </c>
      <c r="K165" s="73">
        <f t="shared" si="94"/>
        <v>13876771</v>
      </c>
    </row>
    <row r="166" spans="1:11" ht="15">
      <c r="A166" s="146" t="s">
        <v>237</v>
      </c>
      <c r="B166" s="28" t="s">
        <v>62</v>
      </c>
      <c r="C166" s="28"/>
      <c r="D166" s="74"/>
      <c r="E166" s="159">
        <v>3425367</v>
      </c>
      <c r="F166" s="159">
        <v>3915964</v>
      </c>
      <c r="G166" s="159">
        <v>3760136</v>
      </c>
      <c r="H166" s="159">
        <f>G166</f>
        <v>3760136</v>
      </c>
      <c r="I166" s="159">
        <v>3760136</v>
      </c>
      <c r="J166" s="160">
        <f>G166-I166</f>
        <v>0</v>
      </c>
      <c r="K166" s="161">
        <v>3687271</v>
      </c>
    </row>
    <row r="167" spans="1:11" ht="15">
      <c r="A167" s="146" t="s">
        <v>63</v>
      </c>
      <c r="B167" s="28" t="s">
        <v>64</v>
      </c>
      <c r="C167" s="28"/>
      <c r="D167" s="74"/>
      <c r="E167" s="159">
        <v>9238121</v>
      </c>
      <c r="F167" s="159">
        <v>10700792</v>
      </c>
      <c r="G167" s="159">
        <v>10517218</v>
      </c>
      <c r="H167" s="159">
        <f>G167</f>
        <v>10517218</v>
      </c>
      <c r="I167" s="159">
        <v>10517218</v>
      </c>
      <c r="J167" s="160">
        <f>G167-I167</f>
        <v>0</v>
      </c>
      <c r="K167" s="161">
        <v>10189500</v>
      </c>
    </row>
    <row r="168" spans="1:11" ht="15" hidden="1">
      <c r="A168" s="146" t="s">
        <v>65</v>
      </c>
      <c r="B168" s="28" t="s">
        <v>66</v>
      </c>
      <c r="C168" s="28"/>
      <c r="D168" s="74"/>
      <c r="E168" s="162"/>
      <c r="F168" s="159"/>
      <c r="G168" s="159"/>
      <c r="H168" s="159"/>
      <c r="I168" s="159"/>
      <c r="J168" s="159">
        <f>G168-I168</f>
        <v>0</v>
      </c>
      <c r="K168" s="161"/>
    </row>
    <row r="169" spans="1:11" ht="15" hidden="1">
      <c r="A169" s="146" t="s">
        <v>67</v>
      </c>
      <c r="B169" s="28" t="s">
        <v>68</v>
      </c>
      <c r="C169" s="28"/>
      <c r="D169" s="74"/>
      <c r="E169" s="162"/>
      <c r="F169" s="163"/>
      <c r="G169" s="163"/>
      <c r="H169" s="163"/>
      <c r="I169" s="163"/>
      <c r="J169" s="159">
        <v>0</v>
      </c>
      <c r="K169" s="161"/>
    </row>
    <row r="170" spans="1:11" ht="15" hidden="1">
      <c r="A170" s="145" t="s">
        <v>310</v>
      </c>
      <c r="B170" s="24" t="s">
        <v>69</v>
      </c>
      <c r="C170" s="24"/>
      <c r="D170" s="72">
        <f>D171</f>
        <v>0</v>
      </c>
      <c r="E170" s="164">
        <f t="shared" ref="E170:K170" si="95">E171</f>
        <v>0</v>
      </c>
      <c r="F170" s="164">
        <f t="shared" si="95"/>
        <v>0</v>
      </c>
      <c r="G170" s="164">
        <f t="shared" si="95"/>
        <v>0</v>
      </c>
      <c r="H170" s="164">
        <f t="shared" si="95"/>
        <v>0</v>
      </c>
      <c r="I170" s="164">
        <f t="shared" si="95"/>
        <v>0</v>
      </c>
      <c r="J170" s="164">
        <f t="shared" si="95"/>
        <v>0</v>
      </c>
      <c r="K170" s="165">
        <f t="shared" si="95"/>
        <v>0</v>
      </c>
    </row>
    <row r="171" spans="1:11" ht="15" hidden="1">
      <c r="A171" s="146" t="s">
        <v>70</v>
      </c>
      <c r="B171" s="28" t="s">
        <v>71</v>
      </c>
      <c r="C171" s="28"/>
      <c r="D171" s="74"/>
      <c r="E171" s="162"/>
      <c r="F171" s="159"/>
      <c r="G171" s="162"/>
      <c r="H171" s="166"/>
      <c r="I171" s="159"/>
      <c r="J171" s="159">
        <f>G171-I171</f>
        <v>0</v>
      </c>
      <c r="K171" s="161"/>
    </row>
    <row r="172" spans="1:11" ht="28.5" hidden="1">
      <c r="A172" s="145" t="s">
        <v>239</v>
      </c>
      <c r="B172" s="24" t="s">
        <v>73</v>
      </c>
      <c r="C172" s="24"/>
      <c r="D172" s="72">
        <f>D173+D174</f>
        <v>0</v>
      </c>
      <c r="E172" s="164">
        <f t="shared" ref="E172:K172" si="96">E173+E174</f>
        <v>0</v>
      </c>
      <c r="F172" s="164">
        <f t="shared" si="96"/>
        <v>0</v>
      </c>
      <c r="G172" s="164">
        <f t="shared" si="96"/>
        <v>0</v>
      </c>
      <c r="H172" s="164">
        <f t="shared" si="96"/>
        <v>0</v>
      </c>
      <c r="I172" s="164">
        <f t="shared" si="96"/>
        <v>0</v>
      </c>
      <c r="J172" s="164">
        <f t="shared" si="96"/>
        <v>0</v>
      </c>
      <c r="K172" s="165">
        <f t="shared" si="96"/>
        <v>0</v>
      </c>
    </row>
    <row r="173" spans="1:11" ht="15" hidden="1">
      <c r="A173" s="146" t="s">
        <v>74</v>
      </c>
      <c r="B173" s="28" t="s">
        <v>75</v>
      </c>
      <c r="C173" s="28"/>
      <c r="D173" s="89"/>
      <c r="E173" s="159"/>
      <c r="F173" s="159"/>
      <c r="G173" s="159"/>
      <c r="H173" s="159"/>
      <c r="I173" s="159">
        <f>G173</f>
        <v>0</v>
      </c>
      <c r="J173" s="160">
        <f>G173-I173</f>
        <v>0</v>
      </c>
      <c r="K173" s="161"/>
    </row>
    <row r="174" spans="1:11" ht="15" hidden="1">
      <c r="A174" s="146" t="s">
        <v>76</v>
      </c>
      <c r="B174" s="28" t="s">
        <v>77</v>
      </c>
      <c r="C174" s="28"/>
      <c r="D174" s="89"/>
      <c r="E174" s="162"/>
      <c r="F174" s="159"/>
      <c r="G174" s="162"/>
      <c r="H174" s="166"/>
      <c r="I174" s="159"/>
      <c r="J174" s="159">
        <f>G174-I174</f>
        <v>0</v>
      </c>
      <c r="K174" s="161"/>
    </row>
    <row r="175" spans="1:11" ht="20.25" customHeight="1">
      <c r="A175" s="146" t="s">
        <v>78</v>
      </c>
      <c r="B175" s="28" t="s">
        <v>79</v>
      </c>
      <c r="C175" s="28"/>
      <c r="D175" s="89"/>
      <c r="E175" s="159">
        <v>15000</v>
      </c>
      <c r="F175" s="159">
        <v>15000</v>
      </c>
      <c r="G175" s="159">
        <v>9150</v>
      </c>
      <c r="H175" s="159">
        <f>G175</f>
        <v>9150</v>
      </c>
      <c r="I175" s="159">
        <v>9150</v>
      </c>
      <c r="J175" s="160">
        <f>G175-I175</f>
        <v>0</v>
      </c>
      <c r="K175" s="161">
        <v>9150</v>
      </c>
    </row>
    <row r="176" spans="1:11" ht="15.75">
      <c r="A176" s="144" t="s">
        <v>281</v>
      </c>
      <c r="B176" s="21" t="s">
        <v>80</v>
      </c>
      <c r="C176" s="21"/>
      <c r="D176" s="70">
        <f>D177+D180+D181</f>
        <v>0</v>
      </c>
      <c r="E176" s="70">
        <f t="shared" ref="E176:K176" si="97">E177+E180+E181</f>
        <v>4476000</v>
      </c>
      <c r="F176" s="70">
        <f t="shared" si="97"/>
        <v>4531000</v>
      </c>
      <c r="G176" s="70">
        <f t="shared" si="97"/>
        <v>4504588</v>
      </c>
      <c r="H176" s="70">
        <f t="shared" si="97"/>
        <v>4504588</v>
      </c>
      <c r="I176" s="70">
        <f t="shared" si="97"/>
        <v>4504588</v>
      </c>
      <c r="J176" s="70">
        <f>J177+J180+J181</f>
        <v>0</v>
      </c>
      <c r="K176" s="71">
        <f t="shared" si="97"/>
        <v>4525326</v>
      </c>
    </row>
    <row r="177" spans="1:11" ht="42.75" hidden="1">
      <c r="A177" s="145" t="s">
        <v>81</v>
      </c>
      <c r="B177" s="24" t="s">
        <v>82</v>
      </c>
      <c r="C177" s="24"/>
      <c r="D177" s="72">
        <f>D178+D179</f>
        <v>0</v>
      </c>
      <c r="E177" s="72">
        <f t="shared" ref="E177:K177" si="98">E178+E179</f>
        <v>0</v>
      </c>
      <c r="F177" s="72">
        <f t="shared" si="98"/>
        <v>0</v>
      </c>
      <c r="G177" s="72">
        <f t="shared" si="98"/>
        <v>0</v>
      </c>
      <c r="H177" s="72">
        <f t="shared" si="98"/>
        <v>0</v>
      </c>
      <c r="I177" s="72">
        <f t="shared" si="98"/>
        <v>0</v>
      </c>
      <c r="J177" s="72">
        <f>J178+J179</f>
        <v>0</v>
      </c>
      <c r="K177" s="73">
        <f t="shared" si="98"/>
        <v>0</v>
      </c>
    </row>
    <row r="178" spans="1:11" ht="15" hidden="1">
      <c r="A178" s="146" t="s">
        <v>83</v>
      </c>
      <c r="B178" s="28" t="s">
        <v>84</v>
      </c>
      <c r="C178" s="28"/>
      <c r="D178" s="74"/>
      <c r="E178" s="34"/>
      <c r="F178" s="92"/>
      <c r="G178" s="34"/>
      <c r="H178" s="59"/>
      <c r="I178" s="59"/>
      <c r="J178" s="91">
        <f>G178-I178</f>
        <v>0</v>
      </c>
      <c r="K178" s="81"/>
    </row>
    <row r="179" spans="1:11" ht="15" hidden="1">
      <c r="A179" s="146" t="s">
        <v>85</v>
      </c>
      <c r="B179" s="38" t="s">
        <v>86</v>
      </c>
      <c r="C179" s="38"/>
      <c r="D179" s="74"/>
      <c r="E179" s="34"/>
      <c r="F179" s="34"/>
      <c r="G179" s="34"/>
      <c r="H179" s="59"/>
      <c r="I179" s="59"/>
      <c r="J179" s="91">
        <f>G179-I179</f>
        <v>0</v>
      </c>
      <c r="K179" s="81"/>
    </row>
    <row r="180" spans="1:11" ht="15" hidden="1">
      <c r="A180" s="146" t="s">
        <v>87</v>
      </c>
      <c r="B180" s="38" t="s">
        <v>88</v>
      </c>
      <c r="C180" s="38"/>
      <c r="D180" s="74"/>
      <c r="E180" s="34"/>
      <c r="F180" s="34"/>
      <c r="G180" s="34"/>
      <c r="H180" s="59"/>
      <c r="I180" s="59"/>
      <c r="J180" s="91">
        <f>G180-I180</f>
        <v>0</v>
      </c>
      <c r="K180" s="81"/>
    </row>
    <row r="181" spans="1:11" ht="42.75">
      <c r="A181" s="149" t="s">
        <v>283</v>
      </c>
      <c r="B181" s="24" t="s">
        <v>89</v>
      </c>
      <c r="C181" s="24"/>
      <c r="D181" s="72">
        <f>D182</f>
        <v>0</v>
      </c>
      <c r="E181" s="87">
        <f t="shared" ref="E181:K181" si="99">E182</f>
        <v>4476000</v>
      </c>
      <c r="F181" s="87">
        <f t="shared" si="99"/>
        <v>4531000</v>
      </c>
      <c r="G181" s="87">
        <f t="shared" si="99"/>
        <v>4504588</v>
      </c>
      <c r="H181" s="87">
        <f t="shared" si="99"/>
        <v>4504588</v>
      </c>
      <c r="I181" s="87">
        <f t="shared" si="99"/>
        <v>4504588</v>
      </c>
      <c r="J181" s="87">
        <f t="shared" si="99"/>
        <v>0</v>
      </c>
      <c r="K181" s="88">
        <f t="shared" si="99"/>
        <v>4525326</v>
      </c>
    </row>
    <row r="182" spans="1:11" ht="15">
      <c r="A182" s="146" t="s">
        <v>90</v>
      </c>
      <c r="B182" s="28" t="s">
        <v>91</v>
      </c>
      <c r="C182" s="28"/>
      <c r="D182" s="74"/>
      <c r="E182" s="159">
        <v>4476000</v>
      </c>
      <c r="F182" s="159">
        <v>4531000</v>
      </c>
      <c r="G182" s="159">
        <v>4504588</v>
      </c>
      <c r="H182" s="159">
        <f>'[1]66.SPAS'!O9</f>
        <v>4504588</v>
      </c>
      <c r="I182" s="159">
        <v>4504588</v>
      </c>
      <c r="J182" s="159">
        <v>0</v>
      </c>
      <c r="K182" s="170">
        <v>4525326</v>
      </c>
    </row>
    <row r="183" spans="1:11" ht="15.75">
      <c r="A183" s="144" t="s">
        <v>311</v>
      </c>
      <c r="B183" s="21" t="s">
        <v>92</v>
      </c>
      <c r="C183" s="21"/>
      <c r="D183" s="70">
        <f>D184+D194+D198+D199</f>
        <v>0</v>
      </c>
      <c r="E183" s="70">
        <f>E184+E194+E198+E199</f>
        <v>23865000</v>
      </c>
      <c r="F183" s="70">
        <f t="shared" ref="F183:K183" si="100">F184+F194+F198+F199</f>
        <v>27638495</v>
      </c>
      <c r="G183" s="70">
        <f t="shared" si="100"/>
        <v>27090017</v>
      </c>
      <c r="H183" s="70">
        <f t="shared" si="100"/>
        <v>27090017</v>
      </c>
      <c r="I183" s="70">
        <f t="shared" si="100"/>
        <v>27090017</v>
      </c>
      <c r="J183" s="70">
        <f>J184+J194+J198+J199</f>
        <v>0</v>
      </c>
      <c r="K183" s="71">
        <f t="shared" si="100"/>
        <v>27229943</v>
      </c>
    </row>
    <row r="184" spans="1:11" ht="15">
      <c r="A184" s="145" t="s">
        <v>285</v>
      </c>
      <c r="B184" s="24" t="s">
        <v>93</v>
      </c>
      <c r="C184" s="24"/>
      <c r="D184" s="72">
        <f t="shared" ref="D184:K184" si="101">D185+D186+D187+D188+D189+D190+D191+D192+D193</f>
        <v>0</v>
      </c>
      <c r="E184" s="72">
        <f>E185+E186+E187+E188+E189+E190+E191+E192+E193</f>
        <v>14300000</v>
      </c>
      <c r="F184" s="72">
        <f t="shared" si="101"/>
        <v>15099000</v>
      </c>
      <c r="G184" s="72">
        <f>G185+G186+G187+G188+G189+G190+G191+G192+G193</f>
        <v>14976675</v>
      </c>
      <c r="H184" s="72">
        <f t="shared" si="101"/>
        <v>14976675</v>
      </c>
      <c r="I184" s="72">
        <f t="shared" si="101"/>
        <v>14976675</v>
      </c>
      <c r="J184" s="72">
        <f>J185+J186+J187+J188+J189+J190+J191+J192+J193</f>
        <v>0</v>
      </c>
      <c r="K184" s="73">
        <f t="shared" si="101"/>
        <v>14987796</v>
      </c>
    </row>
    <row r="185" spans="1:11" ht="28.5" hidden="1">
      <c r="A185" s="146" t="s">
        <v>240</v>
      </c>
      <c r="B185" s="28" t="s">
        <v>95</v>
      </c>
      <c r="C185" s="28"/>
      <c r="D185" s="74"/>
      <c r="E185" s="80"/>
      <c r="F185" s="80"/>
      <c r="G185" s="80"/>
      <c r="H185" s="91"/>
      <c r="I185" s="91"/>
      <c r="J185" s="91">
        <f t="shared" ref="J185:J193" si="102">G185-I185</f>
        <v>0</v>
      </c>
      <c r="K185" s="86"/>
    </row>
    <row r="186" spans="1:11" ht="15" hidden="1">
      <c r="A186" s="146" t="s">
        <v>96</v>
      </c>
      <c r="B186" s="28" t="s">
        <v>97</v>
      </c>
      <c r="C186" s="28"/>
      <c r="D186" s="74"/>
      <c r="E186" s="80"/>
      <c r="F186" s="80"/>
      <c r="G186" s="80"/>
      <c r="H186" s="91"/>
      <c r="I186" s="91"/>
      <c r="J186" s="91">
        <f t="shared" si="102"/>
        <v>0</v>
      </c>
      <c r="K186" s="86"/>
    </row>
    <row r="187" spans="1:11" ht="28.5">
      <c r="A187" s="146" t="s">
        <v>98</v>
      </c>
      <c r="B187" s="28" t="s">
        <v>99</v>
      </c>
      <c r="C187" s="28"/>
      <c r="D187" s="74"/>
      <c r="E187" s="159">
        <v>10980000</v>
      </c>
      <c r="F187" s="159">
        <v>11249000</v>
      </c>
      <c r="G187" s="159">
        <v>11237809</v>
      </c>
      <c r="H187" s="159">
        <f>G187</f>
        <v>11237809</v>
      </c>
      <c r="I187" s="159">
        <v>11237809</v>
      </c>
      <c r="J187" s="160">
        <f t="shared" si="102"/>
        <v>0</v>
      </c>
      <c r="K187" s="161">
        <v>11248930</v>
      </c>
    </row>
    <row r="188" spans="1:11" ht="15" hidden="1">
      <c r="A188" s="146" t="s">
        <v>100</v>
      </c>
      <c r="B188" s="28" t="s">
        <v>101</v>
      </c>
      <c r="C188" s="28"/>
      <c r="D188" s="74"/>
      <c r="E188" s="159"/>
      <c r="F188" s="159"/>
      <c r="G188" s="159"/>
      <c r="H188" s="166"/>
      <c r="I188" s="166"/>
      <c r="J188" s="166">
        <f t="shared" si="102"/>
        <v>0</v>
      </c>
      <c r="K188" s="161"/>
    </row>
    <row r="189" spans="1:11" ht="15">
      <c r="A189" s="146" t="s">
        <v>102</v>
      </c>
      <c r="B189" s="28" t="s">
        <v>103</v>
      </c>
      <c r="C189" s="28"/>
      <c r="D189" s="74"/>
      <c r="E189" s="159">
        <v>3000000</v>
      </c>
      <c r="F189" s="159">
        <v>3530000</v>
      </c>
      <c r="G189" s="159">
        <v>3523679</v>
      </c>
      <c r="H189" s="159">
        <f>G189</f>
        <v>3523679</v>
      </c>
      <c r="I189" s="159">
        <v>3523679</v>
      </c>
      <c r="J189" s="160">
        <f t="shared" si="102"/>
        <v>0</v>
      </c>
      <c r="K189" s="161">
        <v>3523679</v>
      </c>
    </row>
    <row r="190" spans="1:11" ht="15" hidden="1">
      <c r="A190" s="146" t="s">
        <v>104</v>
      </c>
      <c r="B190" s="28" t="s">
        <v>105</v>
      </c>
      <c r="C190" s="28"/>
      <c r="D190" s="74"/>
      <c r="E190" s="167"/>
      <c r="F190" s="167"/>
      <c r="G190" s="167"/>
      <c r="H190" s="169"/>
      <c r="I190" s="169"/>
      <c r="J190" s="166">
        <f t="shared" si="102"/>
        <v>0</v>
      </c>
      <c r="K190" s="168"/>
    </row>
    <row r="191" spans="1:11" ht="28.5" hidden="1">
      <c r="A191" s="146" t="s">
        <v>106</v>
      </c>
      <c r="B191" s="28" t="s">
        <v>107</v>
      </c>
      <c r="C191" s="28"/>
      <c r="D191" s="74"/>
      <c r="E191" s="167"/>
      <c r="F191" s="167"/>
      <c r="G191" s="167"/>
      <c r="H191" s="169"/>
      <c r="I191" s="169"/>
      <c r="J191" s="166">
        <f t="shared" si="102"/>
        <v>0</v>
      </c>
      <c r="K191" s="168"/>
    </row>
    <row r="192" spans="1:11" ht="28.5" hidden="1">
      <c r="A192" s="146" t="s">
        <v>108</v>
      </c>
      <c r="B192" s="28" t="s">
        <v>109</v>
      </c>
      <c r="C192" s="28"/>
      <c r="D192" s="74"/>
      <c r="E192" s="167"/>
      <c r="F192" s="167"/>
      <c r="G192" s="167"/>
      <c r="H192" s="169"/>
      <c r="I192" s="169"/>
      <c r="J192" s="166">
        <f t="shared" si="102"/>
        <v>0</v>
      </c>
      <c r="K192" s="168"/>
    </row>
    <row r="193" spans="1:11" ht="15">
      <c r="A193" s="146" t="s">
        <v>110</v>
      </c>
      <c r="B193" s="28" t="s">
        <v>111</v>
      </c>
      <c r="C193" s="28"/>
      <c r="D193" s="74"/>
      <c r="E193" s="159">
        <v>320000</v>
      </c>
      <c r="F193" s="159">
        <v>320000</v>
      </c>
      <c r="G193" s="159">
        <v>215187</v>
      </c>
      <c r="H193" s="159">
        <f>G193</f>
        <v>215187</v>
      </c>
      <c r="I193" s="159">
        <v>215187</v>
      </c>
      <c r="J193" s="160">
        <f t="shared" si="102"/>
        <v>0</v>
      </c>
      <c r="K193" s="161">
        <v>215187</v>
      </c>
    </row>
    <row r="194" spans="1:11" ht="15">
      <c r="A194" s="145" t="s">
        <v>312</v>
      </c>
      <c r="B194" s="24" t="s">
        <v>112</v>
      </c>
      <c r="C194" s="24"/>
      <c r="D194" s="72">
        <f>D195+D196+D197</f>
        <v>0</v>
      </c>
      <c r="E194" s="72">
        <f>E195+E196+E197</f>
        <v>9565000</v>
      </c>
      <c r="F194" s="72">
        <f t="shared" ref="F194:K194" si="103">F195+F196+F197</f>
        <v>12539495</v>
      </c>
      <c r="G194" s="72">
        <f>G195+G196+G197</f>
        <v>12113342</v>
      </c>
      <c r="H194" s="72">
        <f t="shared" si="103"/>
        <v>12113342</v>
      </c>
      <c r="I194" s="72">
        <f t="shared" si="103"/>
        <v>12113342</v>
      </c>
      <c r="J194" s="72">
        <f t="shared" si="103"/>
        <v>0</v>
      </c>
      <c r="K194" s="73">
        <f t="shared" si="103"/>
        <v>12242147</v>
      </c>
    </row>
    <row r="195" spans="1:11" ht="15">
      <c r="A195" s="146" t="s">
        <v>113</v>
      </c>
      <c r="B195" s="28" t="s">
        <v>114</v>
      </c>
      <c r="C195" s="28"/>
      <c r="D195" s="89"/>
      <c r="E195" s="159">
        <v>3665000</v>
      </c>
      <c r="F195" s="159">
        <v>4860000</v>
      </c>
      <c r="G195" s="159">
        <v>4835629</v>
      </c>
      <c r="H195" s="159">
        <f>G195</f>
        <v>4835629</v>
      </c>
      <c r="I195" s="159">
        <v>4835629</v>
      </c>
      <c r="J195" s="160">
        <v>0</v>
      </c>
      <c r="K195" s="161">
        <v>4959983</v>
      </c>
    </row>
    <row r="196" spans="1:11" ht="15" hidden="1">
      <c r="A196" s="146" t="s">
        <v>115</v>
      </c>
      <c r="B196" s="28" t="s">
        <v>116</v>
      </c>
      <c r="C196" s="28"/>
      <c r="D196" s="89"/>
      <c r="E196" s="159"/>
      <c r="F196" s="159"/>
      <c r="G196" s="159"/>
      <c r="H196" s="166"/>
      <c r="I196" s="166"/>
      <c r="J196" s="166">
        <f>G196-I196</f>
        <v>0</v>
      </c>
      <c r="K196" s="161"/>
    </row>
    <row r="197" spans="1:11" ht="42.75">
      <c r="A197" s="146" t="s">
        <v>117</v>
      </c>
      <c r="B197" s="28" t="s">
        <v>118</v>
      </c>
      <c r="C197" s="28"/>
      <c r="D197" s="89"/>
      <c r="E197" s="159">
        <v>5900000</v>
      </c>
      <c r="F197" s="159">
        <v>7679495</v>
      </c>
      <c r="G197" s="159">
        <v>7277713</v>
      </c>
      <c r="H197" s="159">
        <f>G197</f>
        <v>7277713</v>
      </c>
      <c r="I197" s="159">
        <v>7277713</v>
      </c>
      <c r="J197" s="160">
        <f>G197-I197</f>
        <v>0</v>
      </c>
      <c r="K197" s="161">
        <v>7282164</v>
      </c>
    </row>
    <row r="198" spans="1:11" ht="15" hidden="1">
      <c r="A198" s="146" t="s">
        <v>119</v>
      </c>
      <c r="B198" s="28" t="s">
        <v>120</v>
      </c>
      <c r="C198" s="28"/>
      <c r="D198" s="89"/>
      <c r="E198" s="80"/>
      <c r="F198" s="80"/>
      <c r="G198" s="80"/>
      <c r="H198" s="91"/>
      <c r="I198" s="91"/>
      <c r="J198" s="91">
        <f>G198-I198</f>
        <v>0</v>
      </c>
      <c r="K198" s="86"/>
    </row>
    <row r="199" spans="1:11" ht="28.5" hidden="1">
      <c r="A199" s="146" t="s">
        <v>241</v>
      </c>
      <c r="B199" s="28" t="s">
        <v>122</v>
      </c>
      <c r="C199" s="28"/>
      <c r="D199" s="89"/>
      <c r="E199" s="75">
        <v>0</v>
      </c>
      <c r="F199" s="75">
        <v>0</v>
      </c>
      <c r="G199" s="75">
        <v>0</v>
      </c>
      <c r="H199" s="75">
        <f>G199</f>
        <v>0</v>
      </c>
      <c r="I199" s="75">
        <f>G199</f>
        <v>0</v>
      </c>
      <c r="J199" s="76">
        <f>G199-I199</f>
        <v>0</v>
      </c>
      <c r="K199" s="77">
        <v>0</v>
      </c>
    </row>
    <row r="200" spans="1:11" ht="20.100000000000001" customHeight="1">
      <c r="A200" s="144" t="s">
        <v>313</v>
      </c>
      <c r="B200" s="21" t="s">
        <v>123</v>
      </c>
      <c r="C200" s="21"/>
      <c r="D200" s="70">
        <f>D201+D202+D204+D205+D206+D207+D208+D211</f>
        <v>0</v>
      </c>
      <c r="E200" s="70">
        <f t="shared" ref="E200:K200" si="104">E201+E202+E204+E205+E206+E207+E208+E211</f>
        <v>34240000</v>
      </c>
      <c r="F200" s="70">
        <f t="shared" si="104"/>
        <v>38228934</v>
      </c>
      <c r="G200" s="70">
        <f t="shared" si="104"/>
        <v>37760050</v>
      </c>
      <c r="H200" s="70">
        <f t="shared" si="104"/>
        <v>37760050</v>
      </c>
      <c r="I200" s="70">
        <f t="shared" si="104"/>
        <v>37760050</v>
      </c>
      <c r="J200" s="70">
        <f t="shared" si="104"/>
        <v>0</v>
      </c>
      <c r="K200" s="93">
        <f t="shared" si="104"/>
        <v>38225892</v>
      </c>
    </row>
    <row r="201" spans="1:11" ht="28.5" hidden="1">
      <c r="A201" s="146" t="s">
        <v>124</v>
      </c>
      <c r="B201" s="28" t="s">
        <v>125</v>
      </c>
      <c r="C201" s="28"/>
      <c r="D201" s="74"/>
      <c r="E201" s="34"/>
      <c r="F201" s="34"/>
      <c r="G201" s="34"/>
      <c r="H201" s="59"/>
      <c r="I201" s="59"/>
      <c r="J201" s="91">
        <f>G201-I201</f>
        <v>0</v>
      </c>
      <c r="K201" s="81"/>
    </row>
    <row r="202" spans="1:11" ht="28.5">
      <c r="A202" s="149" t="s">
        <v>288</v>
      </c>
      <c r="B202" s="24" t="s">
        <v>127</v>
      </c>
      <c r="C202" s="24"/>
      <c r="D202" s="72">
        <f>D203</f>
        <v>0</v>
      </c>
      <c r="E202" s="87">
        <f t="shared" ref="E202:K202" si="105">E203</f>
        <v>23911000</v>
      </c>
      <c r="F202" s="87">
        <f t="shared" si="105"/>
        <v>26704734</v>
      </c>
      <c r="G202" s="72">
        <f t="shared" si="105"/>
        <v>26601662</v>
      </c>
      <c r="H202" s="72">
        <f t="shared" si="105"/>
        <v>26601662</v>
      </c>
      <c r="I202" s="72">
        <f t="shared" si="105"/>
        <v>26601662</v>
      </c>
      <c r="J202" s="72">
        <f t="shared" si="105"/>
        <v>0</v>
      </c>
      <c r="K202" s="73">
        <f t="shared" si="105"/>
        <v>26898373</v>
      </c>
    </row>
    <row r="203" spans="1:11" ht="28.5">
      <c r="A203" s="146" t="s">
        <v>128</v>
      </c>
      <c r="B203" s="28" t="s">
        <v>129</v>
      </c>
      <c r="C203" s="28"/>
      <c r="D203" s="74"/>
      <c r="E203" s="159">
        <f>16150000+7761000</f>
        <v>23911000</v>
      </c>
      <c r="F203" s="159">
        <f>17572734+9132000</f>
        <v>26704734</v>
      </c>
      <c r="G203" s="159">
        <f>9053331+17548331</f>
        <v>26601662</v>
      </c>
      <c r="H203" s="159">
        <f>G203</f>
        <v>26601662</v>
      </c>
      <c r="I203" s="159">
        <f>H203</f>
        <v>26601662</v>
      </c>
      <c r="J203" s="160">
        <v>0</v>
      </c>
      <c r="K203" s="161">
        <f>9214644+17683729</f>
        <v>26898373</v>
      </c>
    </row>
    <row r="204" spans="1:11" ht="28.5">
      <c r="A204" s="146" t="s">
        <v>130</v>
      </c>
      <c r="B204" s="28" t="s">
        <v>131</v>
      </c>
      <c r="C204" s="28"/>
      <c r="D204" s="74"/>
      <c r="E204" s="159">
        <v>825000</v>
      </c>
      <c r="F204" s="159">
        <v>825000</v>
      </c>
      <c r="G204" s="159">
        <v>824152</v>
      </c>
      <c r="H204" s="159">
        <v>824152</v>
      </c>
      <c r="I204" s="159">
        <f>G204</f>
        <v>824152</v>
      </c>
      <c r="J204" s="160">
        <f>G204-I204</f>
        <v>0</v>
      </c>
      <c r="K204" s="161">
        <v>824152</v>
      </c>
    </row>
    <row r="205" spans="1:11" ht="15" hidden="1">
      <c r="A205" s="146" t="s">
        <v>132</v>
      </c>
      <c r="B205" s="28" t="s">
        <v>133</v>
      </c>
      <c r="C205" s="28"/>
      <c r="D205" s="74"/>
      <c r="E205" s="167"/>
      <c r="F205" s="167"/>
      <c r="G205" s="167"/>
      <c r="H205" s="169"/>
      <c r="I205" s="169"/>
      <c r="J205" s="166">
        <f>G205-I205</f>
        <v>0</v>
      </c>
      <c r="K205" s="161"/>
    </row>
    <row r="206" spans="1:11" ht="15">
      <c r="A206" s="146" t="s">
        <v>134</v>
      </c>
      <c r="B206" s="94" t="s">
        <v>135</v>
      </c>
      <c r="C206" s="28"/>
      <c r="D206" s="74"/>
      <c r="E206" s="159">
        <v>3321000</v>
      </c>
      <c r="F206" s="159">
        <v>3860000</v>
      </c>
      <c r="G206" s="159">
        <v>3719654</v>
      </c>
      <c r="H206" s="159">
        <f>[1]crese!I11</f>
        <v>3719654</v>
      </c>
      <c r="I206" s="159">
        <v>3719654</v>
      </c>
      <c r="J206" s="159">
        <v>0</v>
      </c>
      <c r="K206" s="170">
        <v>3697759</v>
      </c>
    </row>
    <row r="207" spans="1:11" ht="15" hidden="1">
      <c r="A207" s="146" t="s">
        <v>136</v>
      </c>
      <c r="B207" s="38" t="s">
        <v>137</v>
      </c>
      <c r="C207" s="38"/>
      <c r="D207" s="74"/>
      <c r="E207" s="34"/>
      <c r="F207" s="34"/>
      <c r="G207" s="34"/>
      <c r="H207" s="59"/>
      <c r="I207" s="59"/>
      <c r="J207" s="91">
        <f>G207-I207</f>
        <v>0</v>
      </c>
      <c r="K207" s="86">
        <f>I207</f>
        <v>0</v>
      </c>
    </row>
    <row r="208" spans="1:11" ht="15">
      <c r="A208" s="149" t="s">
        <v>314</v>
      </c>
      <c r="B208" s="24" t="s">
        <v>138</v>
      </c>
      <c r="C208" s="24"/>
      <c r="D208" s="72">
        <f>D209+D210</f>
        <v>0</v>
      </c>
      <c r="E208" s="72">
        <f t="shared" ref="E208:K208" si="106">E209+E210</f>
        <v>45000</v>
      </c>
      <c r="F208" s="72">
        <f t="shared" si="106"/>
        <v>52200</v>
      </c>
      <c r="G208" s="72">
        <f t="shared" si="106"/>
        <v>28435</v>
      </c>
      <c r="H208" s="72">
        <f t="shared" si="106"/>
        <v>28435</v>
      </c>
      <c r="I208" s="72">
        <f t="shared" si="106"/>
        <v>28435</v>
      </c>
      <c r="J208" s="72">
        <f t="shared" si="106"/>
        <v>0</v>
      </c>
      <c r="K208" s="73">
        <f t="shared" si="106"/>
        <v>28435</v>
      </c>
    </row>
    <row r="209" spans="1:11" ht="15">
      <c r="A209" s="146" t="s">
        <v>139</v>
      </c>
      <c r="B209" s="28" t="s">
        <v>140</v>
      </c>
      <c r="C209" s="28"/>
      <c r="D209" s="74"/>
      <c r="E209" s="159">
        <f>30000+8000+6000+1000</f>
        <v>45000</v>
      </c>
      <c r="F209" s="159">
        <f>30000+8000+10200+4000</f>
        <v>52200</v>
      </c>
      <c r="G209" s="159">
        <f>22055+1740+4640</f>
        <v>28435</v>
      </c>
      <c r="H209" s="159">
        <f>G209</f>
        <v>28435</v>
      </c>
      <c r="I209" s="159">
        <v>28435</v>
      </c>
      <c r="J209" s="160">
        <f>G209-I209</f>
        <v>0</v>
      </c>
      <c r="K209" s="161">
        <f>22055+1740+4640</f>
        <v>28435</v>
      </c>
    </row>
    <row r="210" spans="1:11" ht="15" hidden="1">
      <c r="A210" s="146" t="s">
        <v>141</v>
      </c>
      <c r="B210" s="28" t="s">
        <v>142</v>
      </c>
      <c r="C210" s="28"/>
      <c r="D210" s="74"/>
      <c r="E210" s="167"/>
      <c r="F210" s="167"/>
      <c r="G210" s="167"/>
      <c r="H210" s="167"/>
      <c r="I210" s="169"/>
      <c r="J210" s="166">
        <f>G210-I210</f>
        <v>0</v>
      </c>
      <c r="K210" s="161"/>
    </row>
    <row r="211" spans="1:11" ht="28.5">
      <c r="A211" s="146" t="s">
        <v>143</v>
      </c>
      <c r="B211" s="94" t="s">
        <v>144</v>
      </c>
      <c r="C211" s="28"/>
      <c r="D211" s="74"/>
      <c r="E211" s="159">
        <f>6058000+80000</f>
        <v>6138000</v>
      </c>
      <c r="F211" s="159">
        <f>6707000+80000</f>
        <v>6787000</v>
      </c>
      <c r="G211" s="159">
        <f>6557735+28412</f>
        <v>6586147</v>
      </c>
      <c r="H211" s="159">
        <f>G211</f>
        <v>6586147</v>
      </c>
      <c r="I211" s="159">
        <f>H211</f>
        <v>6586147</v>
      </c>
      <c r="J211" s="159">
        <v>0</v>
      </c>
      <c r="K211" s="170">
        <f>6748761+28412</f>
        <v>6777173</v>
      </c>
    </row>
    <row r="212" spans="1:11" ht="45">
      <c r="A212" s="148" t="s">
        <v>290</v>
      </c>
      <c r="B212" s="17"/>
      <c r="C212" s="17"/>
      <c r="D212" s="68">
        <f>D213+D223</f>
        <v>0</v>
      </c>
      <c r="E212" s="68">
        <f t="shared" ref="E212:K212" si="107">E213+E223</f>
        <v>24102359</v>
      </c>
      <c r="F212" s="68">
        <f t="shared" si="107"/>
        <v>25282417</v>
      </c>
      <c r="G212" s="68">
        <f t="shared" si="107"/>
        <v>24646477</v>
      </c>
      <c r="H212" s="68">
        <f t="shared" si="107"/>
        <v>24646477</v>
      </c>
      <c r="I212" s="68">
        <f t="shared" si="107"/>
        <v>24646477</v>
      </c>
      <c r="J212" s="68">
        <f>J213+J223</f>
        <v>0</v>
      </c>
      <c r="K212" s="85">
        <f t="shared" si="107"/>
        <v>22464209</v>
      </c>
    </row>
    <row r="213" spans="1:11" ht="30">
      <c r="A213" s="144" t="s">
        <v>315</v>
      </c>
      <c r="B213" s="21" t="s">
        <v>145</v>
      </c>
      <c r="C213" s="21"/>
      <c r="D213" s="70">
        <f t="shared" ref="D213:K213" si="108">D214+D217+D220+D221+D222</f>
        <v>0</v>
      </c>
      <c r="E213" s="70">
        <f t="shared" si="108"/>
        <v>15102359</v>
      </c>
      <c r="F213" s="70">
        <f t="shared" si="108"/>
        <v>15882417</v>
      </c>
      <c r="G213" s="70">
        <f t="shared" si="108"/>
        <v>15249685</v>
      </c>
      <c r="H213" s="70">
        <f t="shared" si="108"/>
        <v>15249685</v>
      </c>
      <c r="I213" s="70">
        <f t="shared" si="108"/>
        <v>15249685</v>
      </c>
      <c r="J213" s="70">
        <f t="shared" si="108"/>
        <v>0</v>
      </c>
      <c r="K213" s="71">
        <f t="shared" si="108"/>
        <v>13067417</v>
      </c>
    </row>
    <row r="214" spans="1:11" ht="15" hidden="1">
      <c r="A214" s="145" t="s">
        <v>292</v>
      </c>
      <c r="B214" s="24" t="s">
        <v>146</v>
      </c>
      <c r="C214" s="24"/>
      <c r="D214" s="72">
        <f>D215+D216</f>
        <v>0</v>
      </c>
      <c r="E214" s="72">
        <f t="shared" ref="E214:K214" si="109">E215+E216</f>
        <v>0</v>
      </c>
      <c r="F214" s="72">
        <f t="shared" si="109"/>
        <v>0</v>
      </c>
      <c r="G214" s="87">
        <f t="shared" si="109"/>
        <v>0</v>
      </c>
      <c r="H214" s="87">
        <f t="shared" si="109"/>
        <v>0</v>
      </c>
      <c r="I214" s="87">
        <f t="shared" si="109"/>
        <v>0</v>
      </c>
      <c r="J214" s="87">
        <f>J215+J216</f>
        <v>0</v>
      </c>
      <c r="K214" s="88">
        <f t="shared" si="109"/>
        <v>0</v>
      </c>
    </row>
    <row r="215" spans="1:11" ht="15" hidden="1">
      <c r="A215" s="146" t="s">
        <v>147</v>
      </c>
      <c r="B215" s="28" t="s">
        <v>148</v>
      </c>
      <c r="C215" s="28"/>
      <c r="D215" s="74"/>
      <c r="E215" s="34"/>
      <c r="F215" s="34"/>
      <c r="G215" s="95"/>
      <c r="H215" s="95"/>
      <c r="I215" s="95"/>
      <c r="J215" s="95">
        <f>G215-I215</f>
        <v>0</v>
      </c>
      <c r="K215" s="96"/>
    </row>
    <row r="216" spans="1:11" ht="28.5" hidden="1">
      <c r="A216" s="146" t="s">
        <v>149</v>
      </c>
      <c r="B216" s="28" t="s">
        <v>150</v>
      </c>
      <c r="C216" s="28"/>
      <c r="D216" s="74"/>
      <c r="E216" s="97"/>
      <c r="F216" s="34"/>
      <c r="G216" s="95"/>
      <c r="H216" s="95"/>
      <c r="I216" s="95"/>
      <c r="J216" s="95">
        <f>G216-I216</f>
        <v>0</v>
      </c>
      <c r="K216" s="98"/>
    </row>
    <row r="217" spans="1:11" ht="28.5">
      <c r="A217" s="145" t="s">
        <v>316</v>
      </c>
      <c r="B217" s="24" t="s">
        <v>151</v>
      </c>
      <c r="C217" s="24"/>
      <c r="D217" s="72">
        <f>D218+D219</f>
        <v>0</v>
      </c>
      <c r="E217" s="72">
        <f t="shared" ref="E217:K217" si="110">E218+E219</f>
        <v>2630000</v>
      </c>
      <c r="F217" s="72">
        <f t="shared" si="110"/>
        <v>2630000</v>
      </c>
      <c r="G217" s="72">
        <f t="shared" si="110"/>
        <v>2531558</v>
      </c>
      <c r="H217" s="72">
        <f t="shared" si="110"/>
        <v>2531558</v>
      </c>
      <c r="I217" s="72">
        <f t="shared" si="110"/>
        <v>2531558</v>
      </c>
      <c r="J217" s="72">
        <f t="shared" si="110"/>
        <v>0</v>
      </c>
      <c r="K217" s="99">
        <f t="shared" si="110"/>
        <v>600098</v>
      </c>
    </row>
    <row r="218" spans="1:11" ht="15">
      <c r="A218" s="146" t="s">
        <v>152</v>
      </c>
      <c r="B218" s="28" t="s">
        <v>153</v>
      </c>
      <c r="C218" s="28"/>
      <c r="D218" s="89"/>
      <c r="E218" s="159">
        <v>2630000</v>
      </c>
      <c r="F218" s="159">
        <v>2630000</v>
      </c>
      <c r="G218" s="159">
        <v>2531558</v>
      </c>
      <c r="H218" s="159">
        <f>G218</f>
        <v>2531558</v>
      </c>
      <c r="I218" s="159">
        <f>H218</f>
        <v>2531558</v>
      </c>
      <c r="J218" s="160">
        <f>G218-I218</f>
        <v>0</v>
      </c>
      <c r="K218" s="160">
        <v>600098</v>
      </c>
    </row>
    <row r="219" spans="1:11" ht="15" hidden="1">
      <c r="A219" s="146" t="s">
        <v>154</v>
      </c>
      <c r="B219" s="28" t="s">
        <v>155</v>
      </c>
      <c r="C219" s="28"/>
      <c r="D219" s="89"/>
      <c r="E219" s="159"/>
      <c r="F219" s="159"/>
      <c r="G219" s="159"/>
      <c r="H219" s="159"/>
      <c r="I219" s="159"/>
      <c r="J219" s="159">
        <f>G219-I219</f>
        <v>0</v>
      </c>
      <c r="K219" s="161"/>
    </row>
    <row r="220" spans="1:11" ht="15">
      <c r="A220" s="146" t="s">
        <v>156</v>
      </c>
      <c r="B220" s="28" t="s">
        <v>157</v>
      </c>
      <c r="C220" s="28"/>
      <c r="D220" s="89"/>
      <c r="E220" s="159">
        <v>5200000</v>
      </c>
      <c r="F220" s="159">
        <v>5300000</v>
      </c>
      <c r="G220" s="159">
        <v>4975786</v>
      </c>
      <c r="H220" s="159">
        <f>G220</f>
        <v>4975786</v>
      </c>
      <c r="I220" s="159">
        <f>H220</f>
        <v>4975786</v>
      </c>
      <c r="J220" s="160">
        <f>G220-I220</f>
        <v>0</v>
      </c>
      <c r="K220" s="161">
        <v>4796388</v>
      </c>
    </row>
    <row r="221" spans="1:11" ht="28.5" hidden="1">
      <c r="A221" s="146" t="s">
        <v>158</v>
      </c>
      <c r="B221" s="28" t="s">
        <v>159</v>
      </c>
      <c r="C221" s="28"/>
      <c r="D221" s="89"/>
      <c r="E221" s="159"/>
      <c r="F221" s="159"/>
      <c r="G221" s="159"/>
      <c r="H221" s="159"/>
      <c r="I221" s="159"/>
      <c r="J221" s="159">
        <f>G221-I221</f>
        <v>0</v>
      </c>
      <c r="K221" s="161"/>
    </row>
    <row r="222" spans="1:11" ht="28.5">
      <c r="A222" s="146" t="s">
        <v>160</v>
      </c>
      <c r="B222" s="28" t="s">
        <v>161</v>
      </c>
      <c r="C222" s="28"/>
      <c r="D222" s="89"/>
      <c r="E222" s="159">
        <v>7272359</v>
      </c>
      <c r="F222" s="159">
        <v>7952417</v>
      </c>
      <c r="G222" s="159">
        <v>7742341</v>
      </c>
      <c r="H222" s="159">
        <f>G222</f>
        <v>7742341</v>
      </c>
      <c r="I222" s="159">
        <f>H222</f>
        <v>7742341</v>
      </c>
      <c r="J222" s="160">
        <f>G222-I222</f>
        <v>0</v>
      </c>
      <c r="K222" s="161">
        <v>7670931</v>
      </c>
    </row>
    <row r="223" spans="1:11" ht="15.75">
      <c r="A223" s="144" t="s">
        <v>294</v>
      </c>
      <c r="B223" s="21" t="s">
        <v>162</v>
      </c>
      <c r="C223" s="21"/>
      <c r="D223" s="70">
        <f>D224+D225+D228</f>
        <v>0</v>
      </c>
      <c r="E223" s="70">
        <f t="shared" ref="E223:K223" si="111">E224+E225+E228</f>
        <v>9000000</v>
      </c>
      <c r="F223" s="70">
        <f t="shared" si="111"/>
        <v>9400000</v>
      </c>
      <c r="G223" s="70">
        <f t="shared" si="111"/>
        <v>9396792</v>
      </c>
      <c r="H223" s="70">
        <f t="shared" si="111"/>
        <v>9396792</v>
      </c>
      <c r="I223" s="70">
        <f t="shared" si="111"/>
        <v>9396792</v>
      </c>
      <c r="J223" s="70">
        <f t="shared" si="111"/>
        <v>0</v>
      </c>
      <c r="K223" s="71">
        <f t="shared" si="111"/>
        <v>9396792</v>
      </c>
    </row>
    <row r="224" spans="1:11" ht="15" hidden="1">
      <c r="A224" s="146" t="s">
        <v>163</v>
      </c>
      <c r="B224" s="38" t="s">
        <v>164</v>
      </c>
      <c r="C224" s="38"/>
      <c r="D224" s="74"/>
      <c r="E224" s="34"/>
      <c r="F224" s="34"/>
      <c r="G224" s="34"/>
      <c r="H224" s="34"/>
      <c r="I224" s="100"/>
      <c r="J224" s="101">
        <f>G224-I224</f>
        <v>0</v>
      </c>
      <c r="K224" s="81"/>
    </row>
    <row r="225" spans="1:11" ht="15">
      <c r="A225" s="145" t="s">
        <v>317</v>
      </c>
      <c r="B225" s="24" t="s">
        <v>165</v>
      </c>
      <c r="C225" s="24"/>
      <c r="D225" s="72">
        <f>D226+D227</f>
        <v>0</v>
      </c>
      <c r="E225" s="72">
        <f t="shared" ref="E225:K225" si="112">E226+E227</f>
        <v>9000000</v>
      </c>
      <c r="F225" s="72">
        <f t="shared" si="112"/>
        <v>9400000</v>
      </c>
      <c r="G225" s="72">
        <f t="shared" si="112"/>
        <v>9396792</v>
      </c>
      <c r="H225" s="72">
        <f t="shared" si="112"/>
        <v>9396792</v>
      </c>
      <c r="I225" s="72">
        <f t="shared" si="112"/>
        <v>9396792</v>
      </c>
      <c r="J225" s="72">
        <f t="shared" si="112"/>
        <v>0</v>
      </c>
      <c r="K225" s="73">
        <f t="shared" si="112"/>
        <v>9396792</v>
      </c>
    </row>
    <row r="226" spans="1:11" ht="15">
      <c r="A226" s="146" t="s">
        <v>166</v>
      </c>
      <c r="B226" s="28" t="s">
        <v>167</v>
      </c>
      <c r="C226" s="28"/>
      <c r="D226" s="89"/>
      <c r="E226" s="159">
        <v>9000000</v>
      </c>
      <c r="F226" s="159">
        <v>9400000</v>
      </c>
      <c r="G226" s="159">
        <v>9396792</v>
      </c>
      <c r="H226" s="159">
        <f>G226</f>
        <v>9396792</v>
      </c>
      <c r="I226" s="159">
        <f>H226</f>
        <v>9396792</v>
      </c>
      <c r="J226" s="160">
        <f>G226-I226</f>
        <v>0</v>
      </c>
      <c r="K226" s="161">
        <v>9396792</v>
      </c>
    </row>
    <row r="227" spans="1:11" ht="28.5" hidden="1">
      <c r="A227" s="146" t="s">
        <v>168</v>
      </c>
      <c r="B227" s="28" t="s">
        <v>169</v>
      </c>
      <c r="C227" s="28"/>
      <c r="D227" s="74"/>
      <c r="E227" s="34"/>
      <c r="F227" s="34"/>
      <c r="G227" s="34"/>
      <c r="H227" s="59"/>
      <c r="I227" s="59"/>
      <c r="J227" s="91">
        <f>G227-I227</f>
        <v>0</v>
      </c>
      <c r="K227" s="81"/>
    </row>
    <row r="228" spans="1:11" ht="28.5" hidden="1">
      <c r="A228" s="146" t="s">
        <v>170</v>
      </c>
      <c r="B228" s="28" t="s">
        <v>171</v>
      </c>
      <c r="C228" s="28"/>
      <c r="D228" s="74"/>
      <c r="E228" s="34"/>
      <c r="F228" s="34"/>
      <c r="G228" s="34"/>
      <c r="H228" s="59"/>
      <c r="I228" s="34"/>
      <c r="J228" s="80">
        <f>G228-I228</f>
        <v>0</v>
      </c>
      <c r="K228" s="81"/>
    </row>
    <row r="229" spans="1:11" ht="15.75">
      <c r="A229" s="148" t="s">
        <v>296</v>
      </c>
      <c r="B229" s="17" t="s">
        <v>172</v>
      </c>
      <c r="C229" s="17"/>
      <c r="D229" s="68">
        <f>D230+D236+D240+D245+D253</f>
        <v>0</v>
      </c>
      <c r="E229" s="68">
        <f t="shared" ref="E229:K229" si="113">E230+E236+E240+E245+E253</f>
        <v>41407365</v>
      </c>
      <c r="F229" s="68">
        <f t="shared" si="113"/>
        <v>41742631</v>
      </c>
      <c r="G229" s="68">
        <f t="shared" si="113"/>
        <v>40274112</v>
      </c>
      <c r="H229" s="68">
        <f t="shared" si="113"/>
        <v>40274112</v>
      </c>
      <c r="I229" s="68">
        <f t="shared" si="113"/>
        <v>40274112</v>
      </c>
      <c r="J229" s="68">
        <f>J230+J236+J240+J245+J253</f>
        <v>0</v>
      </c>
      <c r="K229" s="85">
        <f t="shared" si="113"/>
        <v>32473911</v>
      </c>
    </row>
    <row r="230" spans="1:11" ht="45" hidden="1">
      <c r="A230" s="144" t="s">
        <v>173</v>
      </c>
      <c r="B230" s="21" t="s">
        <v>174</v>
      </c>
      <c r="C230" s="21"/>
      <c r="D230" s="70">
        <f>D231</f>
        <v>0</v>
      </c>
      <c r="E230" s="70">
        <f t="shared" ref="E230:K230" si="114">E231</f>
        <v>0</v>
      </c>
      <c r="F230" s="70">
        <f t="shared" si="114"/>
        <v>0</v>
      </c>
      <c r="G230" s="70">
        <f t="shared" si="114"/>
        <v>0</v>
      </c>
      <c r="H230" s="70">
        <f t="shared" si="114"/>
        <v>0</v>
      </c>
      <c r="I230" s="70">
        <f t="shared" si="114"/>
        <v>0</v>
      </c>
      <c r="J230" s="70">
        <f t="shared" si="114"/>
        <v>0</v>
      </c>
      <c r="K230" s="71">
        <f t="shared" si="114"/>
        <v>0</v>
      </c>
    </row>
    <row r="231" spans="1:11" ht="57" hidden="1">
      <c r="A231" s="145" t="s">
        <v>242</v>
      </c>
      <c r="B231" s="24" t="s">
        <v>176</v>
      </c>
      <c r="C231" s="24"/>
      <c r="D231" s="72">
        <f>D232+D233+D234+D235</f>
        <v>0</v>
      </c>
      <c r="E231" s="72">
        <f t="shared" ref="E231:K231" si="115">E232+E233+E234+E235</f>
        <v>0</v>
      </c>
      <c r="F231" s="72">
        <f t="shared" si="115"/>
        <v>0</v>
      </c>
      <c r="G231" s="72">
        <f t="shared" si="115"/>
        <v>0</v>
      </c>
      <c r="H231" s="72">
        <f t="shared" si="115"/>
        <v>0</v>
      </c>
      <c r="I231" s="72">
        <f t="shared" si="115"/>
        <v>0</v>
      </c>
      <c r="J231" s="72">
        <f>J232+J233+J234+J235</f>
        <v>0</v>
      </c>
      <c r="K231" s="73">
        <f t="shared" si="115"/>
        <v>0</v>
      </c>
    </row>
    <row r="232" spans="1:11" ht="28.5" hidden="1">
      <c r="A232" s="146" t="s">
        <v>177</v>
      </c>
      <c r="B232" s="28" t="s">
        <v>178</v>
      </c>
      <c r="C232" s="28"/>
      <c r="D232" s="74"/>
      <c r="E232" s="34"/>
      <c r="F232" s="34"/>
      <c r="G232" s="34"/>
      <c r="H232" s="59"/>
      <c r="I232" s="59"/>
      <c r="J232" s="91">
        <f>G232-I232</f>
        <v>0</v>
      </c>
      <c r="K232" s="81"/>
    </row>
    <row r="233" spans="1:11" ht="28.5" hidden="1">
      <c r="A233" s="146" t="s">
        <v>179</v>
      </c>
      <c r="B233" s="28" t="s">
        <v>180</v>
      </c>
      <c r="C233" s="28"/>
      <c r="D233" s="74"/>
      <c r="E233" s="34"/>
      <c r="F233" s="34"/>
      <c r="G233" s="34"/>
      <c r="H233" s="59"/>
      <c r="I233" s="59"/>
      <c r="J233" s="91">
        <f>G233-I233</f>
        <v>0</v>
      </c>
      <c r="K233" s="81"/>
    </row>
    <row r="234" spans="1:11" ht="28.5" hidden="1">
      <c r="A234" s="146" t="s">
        <v>181</v>
      </c>
      <c r="B234" s="28" t="s">
        <v>182</v>
      </c>
      <c r="C234" s="28"/>
      <c r="D234" s="74"/>
      <c r="E234" s="34"/>
      <c r="F234" s="34"/>
      <c r="G234" s="34"/>
      <c r="H234" s="59"/>
      <c r="I234" s="59"/>
      <c r="J234" s="91">
        <f>G234-I234</f>
        <v>0</v>
      </c>
      <c r="K234" s="81"/>
    </row>
    <row r="235" spans="1:11" ht="28.5" hidden="1">
      <c r="A235" s="146" t="s">
        <v>183</v>
      </c>
      <c r="B235" s="28" t="s">
        <v>184</v>
      </c>
      <c r="C235" s="28"/>
      <c r="D235" s="74"/>
      <c r="E235" s="34"/>
      <c r="F235" s="34"/>
      <c r="G235" s="34"/>
      <c r="H235" s="59"/>
      <c r="I235" s="59"/>
      <c r="J235" s="91">
        <f>G235-I235</f>
        <v>0</v>
      </c>
      <c r="K235" s="81"/>
    </row>
    <row r="236" spans="1:11" ht="30" hidden="1">
      <c r="A236" s="144" t="s">
        <v>243</v>
      </c>
      <c r="B236" s="21" t="s">
        <v>186</v>
      </c>
      <c r="C236" s="21"/>
      <c r="D236" s="70">
        <f>D237+D238+D239</f>
        <v>0</v>
      </c>
      <c r="E236" s="70">
        <f t="shared" ref="E236:K236" si="116">E237+E238+E239</f>
        <v>0</v>
      </c>
      <c r="F236" s="70">
        <f t="shared" si="116"/>
        <v>0</v>
      </c>
      <c r="G236" s="70">
        <f t="shared" si="116"/>
        <v>0</v>
      </c>
      <c r="H236" s="70">
        <f t="shared" si="116"/>
        <v>0</v>
      </c>
      <c r="I236" s="70">
        <f t="shared" si="116"/>
        <v>0</v>
      </c>
      <c r="J236" s="70">
        <f t="shared" si="116"/>
        <v>0</v>
      </c>
      <c r="K236" s="71">
        <f t="shared" si="116"/>
        <v>0</v>
      </c>
    </row>
    <row r="237" spans="1:11" ht="15" hidden="1">
      <c r="A237" s="146" t="s">
        <v>187</v>
      </c>
      <c r="B237" s="38" t="s">
        <v>188</v>
      </c>
      <c r="C237" s="38"/>
      <c r="D237" s="74"/>
      <c r="E237" s="34"/>
      <c r="F237" s="34"/>
      <c r="G237" s="34"/>
      <c r="H237" s="102"/>
      <c r="I237" s="34"/>
      <c r="J237" s="80">
        <f>G237-I237</f>
        <v>0</v>
      </c>
      <c r="K237" s="81"/>
    </row>
    <row r="238" spans="1:11" ht="15" hidden="1">
      <c r="A238" s="146" t="s">
        <v>189</v>
      </c>
      <c r="B238" s="28" t="s">
        <v>190</v>
      </c>
      <c r="C238" s="28"/>
      <c r="D238" s="74"/>
      <c r="E238" s="34"/>
      <c r="F238" s="34"/>
      <c r="G238" s="34"/>
      <c r="H238" s="102"/>
      <c r="I238" s="34"/>
      <c r="J238" s="80">
        <f>G238-I238</f>
        <v>0</v>
      </c>
      <c r="K238" s="81"/>
    </row>
    <row r="239" spans="1:11" ht="28.5" hidden="1">
      <c r="A239" s="146" t="s">
        <v>191</v>
      </c>
      <c r="B239" s="28" t="s">
        <v>192</v>
      </c>
      <c r="C239" s="28"/>
      <c r="D239" s="74"/>
      <c r="E239" s="34"/>
      <c r="F239" s="34"/>
      <c r="G239" s="34"/>
      <c r="H239" s="102"/>
      <c r="I239" s="34"/>
      <c r="J239" s="80">
        <f>G239-I239</f>
        <v>0</v>
      </c>
      <c r="K239" s="81"/>
    </row>
    <row r="240" spans="1:11" ht="45">
      <c r="A240" s="144" t="s">
        <v>318</v>
      </c>
      <c r="B240" s="21" t="s">
        <v>193</v>
      </c>
      <c r="C240" s="21"/>
      <c r="D240" s="70">
        <f>D241</f>
        <v>0</v>
      </c>
      <c r="E240" s="70">
        <f t="shared" ref="E240:K240" si="117">E241</f>
        <v>1000565</v>
      </c>
      <c r="F240" s="70">
        <f t="shared" si="117"/>
        <v>1000565</v>
      </c>
      <c r="G240" s="70">
        <f t="shared" si="117"/>
        <v>616501</v>
      </c>
      <c r="H240" s="70">
        <f t="shared" si="117"/>
        <v>616501</v>
      </c>
      <c r="I240" s="70">
        <f t="shared" si="117"/>
        <v>616501</v>
      </c>
      <c r="J240" s="70">
        <f t="shared" si="117"/>
        <v>0</v>
      </c>
      <c r="K240" s="71">
        <f t="shared" si="117"/>
        <v>616501</v>
      </c>
    </row>
    <row r="241" spans="1:11" ht="15">
      <c r="A241" s="145" t="s">
        <v>319</v>
      </c>
      <c r="B241" s="24" t="s">
        <v>195</v>
      </c>
      <c r="C241" s="24"/>
      <c r="D241" s="72">
        <f>D242+D243+D244</f>
        <v>0</v>
      </c>
      <c r="E241" s="72">
        <f t="shared" ref="E241:K241" si="118">E242+E243+E244</f>
        <v>1000565</v>
      </c>
      <c r="F241" s="72">
        <f t="shared" si="118"/>
        <v>1000565</v>
      </c>
      <c r="G241" s="72">
        <f t="shared" si="118"/>
        <v>616501</v>
      </c>
      <c r="H241" s="72">
        <f t="shared" si="118"/>
        <v>616501</v>
      </c>
      <c r="I241" s="72">
        <f t="shared" si="118"/>
        <v>616501</v>
      </c>
      <c r="J241" s="72">
        <f>J242+J243+J244</f>
        <v>0</v>
      </c>
      <c r="K241" s="73">
        <f t="shared" si="118"/>
        <v>616501</v>
      </c>
    </row>
    <row r="242" spans="1:11" ht="28.5" hidden="1">
      <c r="A242" s="146" t="s">
        <v>196</v>
      </c>
      <c r="B242" s="38" t="s">
        <v>197</v>
      </c>
      <c r="C242" s="38"/>
      <c r="D242" s="74"/>
      <c r="E242" s="75"/>
      <c r="F242" s="75"/>
      <c r="G242" s="75"/>
      <c r="H242" s="75">
        <f>G242</f>
        <v>0</v>
      </c>
      <c r="I242" s="75">
        <f>G242</f>
        <v>0</v>
      </c>
      <c r="J242" s="76">
        <f>G242-I242</f>
        <v>0</v>
      </c>
      <c r="K242" s="77"/>
    </row>
    <row r="243" spans="1:11" ht="15" hidden="1">
      <c r="A243" s="146" t="s">
        <v>198</v>
      </c>
      <c r="B243" s="38" t="s">
        <v>199</v>
      </c>
      <c r="C243" s="38"/>
      <c r="D243" s="74"/>
      <c r="E243" s="34"/>
      <c r="F243" s="34"/>
      <c r="G243" s="34"/>
      <c r="H243" s="75">
        <f>G243</f>
        <v>0</v>
      </c>
      <c r="I243" s="34"/>
      <c r="J243" s="80">
        <f>G243-I243</f>
        <v>0</v>
      </c>
      <c r="K243" s="81"/>
    </row>
    <row r="244" spans="1:11" ht="28.5">
      <c r="A244" s="146" t="s">
        <v>200</v>
      </c>
      <c r="B244" s="28" t="s">
        <v>201</v>
      </c>
      <c r="C244" s="28"/>
      <c r="D244" s="89"/>
      <c r="E244" s="159">
        <v>1000565</v>
      </c>
      <c r="F244" s="159">
        <v>1000565</v>
      </c>
      <c r="G244" s="159">
        <v>616501</v>
      </c>
      <c r="H244" s="159">
        <f>G244</f>
        <v>616501</v>
      </c>
      <c r="I244" s="159">
        <f>H244</f>
        <v>616501</v>
      </c>
      <c r="J244" s="159">
        <f>G244-I244</f>
        <v>0</v>
      </c>
      <c r="K244" s="161">
        <v>616501</v>
      </c>
    </row>
    <row r="245" spans="1:11" ht="15.75">
      <c r="A245" s="144" t="s">
        <v>299</v>
      </c>
      <c r="B245" s="21" t="s">
        <v>202</v>
      </c>
      <c r="C245" s="21"/>
      <c r="D245" s="70">
        <f>D246+D250+D252</f>
        <v>0</v>
      </c>
      <c r="E245" s="70">
        <f t="shared" ref="E245:K245" si="119">E246+E250+E252</f>
        <v>40406800</v>
      </c>
      <c r="F245" s="70">
        <f t="shared" si="119"/>
        <v>40742066</v>
      </c>
      <c r="G245" s="70">
        <f t="shared" si="119"/>
        <v>39657611</v>
      </c>
      <c r="H245" s="70">
        <f t="shared" si="119"/>
        <v>39657611</v>
      </c>
      <c r="I245" s="70">
        <f t="shared" si="119"/>
        <v>39657611</v>
      </c>
      <c r="J245" s="70">
        <f>J246+J250+J252</f>
        <v>0</v>
      </c>
      <c r="K245" s="79">
        <f t="shared" si="119"/>
        <v>31857410</v>
      </c>
    </row>
    <row r="246" spans="1:11" ht="28.5">
      <c r="A246" s="149" t="s">
        <v>320</v>
      </c>
      <c r="B246" s="24" t="s">
        <v>203</v>
      </c>
      <c r="C246" s="24"/>
      <c r="D246" s="72">
        <f>D247+D248+D249</f>
        <v>0</v>
      </c>
      <c r="E246" s="72">
        <f t="shared" ref="E246:K246" si="120">E247+E248+E249</f>
        <v>40406800</v>
      </c>
      <c r="F246" s="72">
        <f t="shared" si="120"/>
        <v>40742066</v>
      </c>
      <c r="G246" s="72">
        <f t="shared" si="120"/>
        <v>39657611</v>
      </c>
      <c r="H246" s="72">
        <f t="shared" si="120"/>
        <v>39657611</v>
      </c>
      <c r="I246" s="72">
        <f t="shared" si="120"/>
        <v>39657611</v>
      </c>
      <c r="J246" s="72">
        <f>J247+J248+J249</f>
        <v>0</v>
      </c>
      <c r="K246" s="88">
        <f t="shared" si="120"/>
        <v>31857410</v>
      </c>
    </row>
    <row r="247" spans="1:11" ht="15" hidden="1">
      <c r="A247" s="146" t="s">
        <v>204</v>
      </c>
      <c r="B247" s="28" t="s">
        <v>205</v>
      </c>
      <c r="C247" s="28"/>
      <c r="D247" s="74"/>
      <c r="E247" s="34"/>
      <c r="F247" s="92"/>
      <c r="G247" s="34"/>
      <c r="H247" s="74"/>
      <c r="I247" s="34"/>
      <c r="J247" s="80">
        <f>G247-I247</f>
        <v>0</v>
      </c>
      <c r="K247" s="96"/>
    </row>
    <row r="248" spans="1:11" ht="15">
      <c r="A248" s="146" t="s">
        <v>206</v>
      </c>
      <c r="B248" s="28" t="s">
        <v>207</v>
      </c>
      <c r="C248" s="28"/>
      <c r="D248" s="89"/>
      <c r="E248" s="159">
        <v>10000000</v>
      </c>
      <c r="F248" s="159">
        <v>11950000</v>
      </c>
      <c r="G248" s="159">
        <v>11903071</v>
      </c>
      <c r="H248" s="159">
        <f>G248</f>
        <v>11903071</v>
      </c>
      <c r="I248" s="159">
        <f>H248</f>
        <v>11903071</v>
      </c>
      <c r="J248" s="160">
        <f>G248-I248</f>
        <v>0</v>
      </c>
      <c r="K248" s="161">
        <v>11903071</v>
      </c>
    </row>
    <row r="249" spans="1:11" ht="15.75" thickBot="1">
      <c r="A249" s="146" t="s">
        <v>208</v>
      </c>
      <c r="B249" s="28" t="s">
        <v>209</v>
      </c>
      <c r="C249" s="28"/>
      <c r="D249" s="74"/>
      <c r="E249" s="159">
        <v>30406800</v>
      </c>
      <c r="F249" s="159">
        <v>28792066</v>
      </c>
      <c r="G249" s="159">
        <v>27754540</v>
      </c>
      <c r="H249" s="159">
        <f>G249</f>
        <v>27754540</v>
      </c>
      <c r="I249" s="159">
        <f>H249</f>
        <v>27754540</v>
      </c>
      <c r="J249" s="160">
        <f>G249-I249</f>
        <v>0</v>
      </c>
      <c r="K249" s="161">
        <v>19954339</v>
      </c>
    </row>
    <row r="250" spans="1:11" ht="15" hidden="1">
      <c r="A250" s="39" t="s">
        <v>210</v>
      </c>
      <c r="B250" s="24" t="s">
        <v>211</v>
      </c>
      <c r="C250" s="24"/>
      <c r="D250" s="72">
        <f>D251</f>
        <v>0</v>
      </c>
      <c r="E250" s="72">
        <f t="shared" ref="E250:K250" si="121">E251</f>
        <v>0</v>
      </c>
      <c r="F250" s="72">
        <f t="shared" si="121"/>
        <v>0</v>
      </c>
      <c r="G250" s="72">
        <f t="shared" si="121"/>
        <v>0</v>
      </c>
      <c r="H250" s="72">
        <f t="shared" si="121"/>
        <v>0</v>
      </c>
      <c r="I250" s="72">
        <f t="shared" si="121"/>
        <v>0</v>
      </c>
      <c r="J250" s="72">
        <f t="shared" si="121"/>
        <v>0</v>
      </c>
      <c r="K250" s="73">
        <f t="shared" si="121"/>
        <v>0</v>
      </c>
    </row>
    <row r="251" spans="1:11" ht="15" hidden="1">
      <c r="A251" s="27" t="s">
        <v>212</v>
      </c>
      <c r="B251" s="28" t="s">
        <v>213</v>
      </c>
      <c r="C251" s="28"/>
      <c r="D251" s="74"/>
      <c r="E251" s="34"/>
      <c r="F251" s="34"/>
      <c r="G251" s="34"/>
      <c r="H251" s="74">
        <f>G251</f>
        <v>0</v>
      </c>
      <c r="I251" s="34"/>
      <c r="J251" s="80">
        <f>G251-I251</f>
        <v>0</v>
      </c>
      <c r="K251" s="81"/>
    </row>
    <row r="252" spans="1:11" ht="15" hidden="1">
      <c r="A252" s="27" t="s">
        <v>214</v>
      </c>
      <c r="B252" s="28" t="s">
        <v>215</v>
      </c>
      <c r="C252" s="28"/>
      <c r="D252" s="74"/>
      <c r="E252" s="34"/>
      <c r="F252" s="34"/>
      <c r="G252" s="34"/>
      <c r="H252" s="74">
        <f>G252</f>
        <v>0</v>
      </c>
      <c r="I252" s="34"/>
      <c r="J252" s="80">
        <f>G252-I252</f>
        <v>0</v>
      </c>
      <c r="K252" s="105"/>
    </row>
    <row r="253" spans="1:11" ht="18" hidden="1">
      <c r="A253" s="20" t="s">
        <v>244</v>
      </c>
      <c r="B253" s="21" t="s">
        <v>217</v>
      </c>
      <c r="C253" s="21"/>
      <c r="D253" s="70">
        <f>D254+D255+D256+D257+D258</f>
        <v>0</v>
      </c>
      <c r="E253" s="70">
        <f t="shared" ref="E253:K253" si="122">E254+E255+E256+E257+E258</f>
        <v>0</v>
      </c>
      <c r="F253" s="70">
        <f t="shared" si="122"/>
        <v>0</v>
      </c>
      <c r="G253" s="70">
        <f t="shared" si="122"/>
        <v>0</v>
      </c>
      <c r="H253" s="70">
        <f t="shared" si="122"/>
        <v>0</v>
      </c>
      <c r="I253" s="70">
        <f t="shared" si="122"/>
        <v>0</v>
      </c>
      <c r="J253" s="70">
        <f t="shared" si="122"/>
        <v>0</v>
      </c>
      <c r="K253" s="71">
        <f t="shared" si="122"/>
        <v>0</v>
      </c>
    </row>
    <row r="254" spans="1:11" ht="15" hidden="1">
      <c r="A254" s="27" t="s">
        <v>218</v>
      </c>
      <c r="B254" s="28" t="s">
        <v>219</v>
      </c>
      <c r="C254" s="28"/>
      <c r="D254" s="74"/>
      <c r="E254" s="34"/>
      <c r="F254" s="92"/>
      <c r="G254" s="34"/>
      <c r="H254" s="74">
        <f>G254</f>
        <v>0</v>
      </c>
      <c r="I254" s="34"/>
      <c r="J254" s="80">
        <f>G254-I254</f>
        <v>0</v>
      </c>
      <c r="K254" s="81"/>
    </row>
    <row r="255" spans="1:11" ht="15" hidden="1">
      <c r="A255" s="27" t="s">
        <v>220</v>
      </c>
      <c r="B255" s="28" t="s">
        <v>221</v>
      </c>
      <c r="C255" s="28"/>
      <c r="D255" s="74"/>
      <c r="E255" s="34"/>
      <c r="F255" s="92"/>
      <c r="G255" s="34"/>
      <c r="H255" s="74">
        <f>G255</f>
        <v>0</v>
      </c>
      <c r="I255" s="34"/>
      <c r="J255" s="80">
        <f>G255-I255</f>
        <v>0</v>
      </c>
      <c r="K255" s="81"/>
    </row>
    <row r="256" spans="1:11" ht="15" hidden="1">
      <c r="A256" s="27" t="s">
        <v>222</v>
      </c>
      <c r="B256" s="28" t="s">
        <v>223</v>
      </c>
      <c r="C256" s="28"/>
      <c r="D256" s="74"/>
      <c r="E256" s="34"/>
      <c r="F256" s="92"/>
      <c r="G256" s="34"/>
      <c r="H256" s="74">
        <f>G256</f>
        <v>0</v>
      </c>
      <c r="I256" s="34"/>
      <c r="J256" s="80">
        <f>G256-I256</f>
        <v>0</v>
      </c>
      <c r="K256" s="81"/>
    </row>
    <row r="257" spans="1:11" ht="15" hidden="1">
      <c r="A257" s="27" t="s">
        <v>245</v>
      </c>
      <c r="B257" s="28" t="s">
        <v>225</v>
      </c>
      <c r="C257" s="28"/>
      <c r="D257" s="74"/>
      <c r="E257" s="34"/>
      <c r="F257" s="34"/>
      <c r="G257" s="34"/>
      <c r="H257" s="74">
        <f>G257</f>
        <v>0</v>
      </c>
      <c r="I257" s="34"/>
      <c r="J257" s="80">
        <f>G257-I257</f>
        <v>0</v>
      </c>
      <c r="K257" s="81"/>
    </row>
    <row r="258" spans="1:11" ht="15" hidden="1">
      <c r="A258" s="27" t="s">
        <v>226</v>
      </c>
      <c r="B258" s="28" t="s">
        <v>227</v>
      </c>
      <c r="C258" s="28"/>
      <c r="D258" s="74"/>
      <c r="E258" s="80"/>
      <c r="F258" s="90"/>
      <c r="G258" s="80"/>
      <c r="H258" s="74">
        <f>G258</f>
        <v>0</v>
      </c>
      <c r="I258" s="80"/>
      <c r="J258" s="80">
        <f>G258-I258</f>
        <v>0</v>
      </c>
      <c r="K258" s="86"/>
    </row>
    <row r="259" spans="1:11" ht="18" hidden="1">
      <c r="A259" s="16" t="s">
        <v>246</v>
      </c>
      <c r="B259" s="17" t="s">
        <v>229</v>
      </c>
      <c r="C259" s="17"/>
      <c r="D259" s="68"/>
      <c r="E259" s="106"/>
      <c r="F259" s="106"/>
      <c r="G259" s="106"/>
      <c r="H259" s="68"/>
      <c r="I259" s="106"/>
      <c r="J259" s="107"/>
      <c r="K259" s="108"/>
    </row>
    <row r="260" spans="1:11" ht="15" hidden="1">
      <c r="A260" s="55" t="s">
        <v>247</v>
      </c>
      <c r="B260" s="56" t="s">
        <v>231</v>
      </c>
      <c r="C260" s="56"/>
      <c r="D260" s="59"/>
      <c r="E260" s="59"/>
      <c r="F260" s="59"/>
      <c r="G260" s="59"/>
      <c r="H260" s="74"/>
      <c r="I260" s="34"/>
      <c r="J260" s="36"/>
      <c r="K260" s="81"/>
    </row>
    <row r="261" spans="1:11" ht="15.75" hidden="1" thickBot="1">
      <c r="A261" s="109" t="s">
        <v>248</v>
      </c>
      <c r="B261" s="110" t="s">
        <v>233</v>
      </c>
      <c r="C261" s="110"/>
      <c r="D261" s="111"/>
      <c r="E261" s="111"/>
      <c r="F261" s="111"/>
      <c r="G261" s="111"/>
      <c r="H261" s="112"/>
      <c r="I261" s="113"/>
      <c r="J261" s="114"/>
      <c r="K261" s="115"/>
    </row>
    <row r="262" spans="1:11" ht="45.75" thickBot="1">
      <c r="A262" s="151" t="s">
        <v>321</v>
      </c>
      <c r="B262" s="116" t="s">
        <v>11</v>
      </c>
      <c r="C262" s="117">
        <f>C263+C273+C281+C333+C350+C380</f>
        <v>21143054</v>
      </c>
      <c r="D262" s="117">
        <f t="shared" ref="D262:K262" si="123">D263+D273+D281+D333+D350+D380</f>
        <v>24304833</v>
      </c>
      <c r="E262" s="117">
        <f t="shared" si="123"/>
        <v>21608054</v>
      </c>
      <c r="F262" s="117">
        <f t="shared" si="123"/>
        <v>24616833</v>
      </c>
      <c r="G262" s="117">
        <f t="shared" si="123"/>
        <v>21734666</v>
      </c>
      <c r="H262" s="117">
        <f t="shared" si="123"/>
        <v>21734666</v>
      </c>
      <c r="I262" s="117">
        <f t="shared" si="123"/>
        <v>21734666</v>
      </c>
      <c r="J262" s="117">
        <f t="shared" si="123"/>
        <v>0</v>
      </c>
      <c r="K262" s="118">
        <f t="shared" si="123"/>
        <v>38177484</v>
      </c>
    </row>
    <row r="263" spans="1:11" ht="30">
      <c r="A263" s="152" t="s">
        <v>267</v>
      </c>
      <c r="B263" s="17" t="s">
        <v>12</v>
      </c>
      <c r="C263" s="68">
        <f t="shared" ref="C263:K263" si="124">C264+C267</f>
        <v>785000</v>
      </c>
      <c r="D263" s="68">
        <f t="shared" si="124"/>
        <v>1066289</v>
      </c>
      <c r="E263" s="68">
        <f t="shared" si="124"/>
        <v>785000</v>
      </c>
      <c r="F263" s="68">
        <f t="shared" si="124"/>
        <v>1066289</v>
      </c>
      <c r="G263" s="68">
        <f t="shared" si="124"/>
        <v>848296</v>
      </c>
      <c r="H263" s="68">
        <f t="shared" si="124"/>
        <v>848296</v>
      </c>
      <c r="I263" s="68">
        <f t="shared" si="124"/>
        <v>848296</v>
      </c>
      <c r="J263" s="68">
        <f t="shared" si="124"/>
        <v>0</v>
      </c>
      <c r="K263" s="85">
        <f t="shared" si="124"/>
        <v>544336</v>
      </c>
    </row>
    <row r="264" spans="1:11" ht="15.75">
      <c r="A264" s="144" t="s">
        <v>322</v>
      </c>
      <c r="B264" s="21" t="s">
        <v>13</v>
      </c>
      <c r="C264" s="70">
        <f t="shared" ref="C264:K265" si="125">C265</f>
        <v>785000</v>
      </c>
      <c r="D264" s="70">
        <f t="shared" si="125"/>
        <v>1066289</v>
      </c>
      <c r="E264" s="70">
        <f t="shared" si="125"/>
        <v>785000</v>
      </c>
      <c r="F264" s="70">
        <f t="shared" si="125"/>
        <v>1066289</v>
      </c>
      <c r="G264" s="70">
        <f t="shared" si="125"/>
        <v>848296</v>
      </c>
      <c r="H264" s="70">
        <f t="shared" si="125"/>
        <v>848296</v>
      </c>
      <c r="I264" s="70">
        <f t="shared" si="125"/>
        <v>848296</v>
      </c>
      <c r="J264" s="70">
        <f t="shared" si="125"/>
        <v>0</v>
      </c>
      <c r="K264" s="93">
        <f t="shared" si="125"/>
        <v>541280</v>
      </c>
    </row>
    <row r="265" spans="1:11" ht="15">
      <c r="A265" s="145" t="s">
        <v>269</v>
      </c>
      <c r="B265" s="24" t="s">
        <v>14</v>
      </c>
      <c r="C265" s="72">
        <f t="shared" si="125"/>
        <v>785000</v>
      </c>
      <c r="D265" s="72">
        <f t="shared" si="125"/>
        <v>1066289</v>
      </c>
      <c r="E265" s="72">
        <f t="shared" si="125"/>
        <v>785000</v>
      </c>
      <c r="F265" s="72">
        <f t="shared" si="125"/>
        <v>1066289</v>
      </c>
      <c r="G265" s="72">
        <f t="shared" si="125"/>
        <v>848296</v>
      </c>
      <c r="H265" s="72">
        <f t="shared" si="125"/>
        <v>848296</v>
      </c>
      <c r="I265" s="72">
        <f t="shared" si="125"/>
        <v>848296</v>
      </c>
      <c r="J265" s="72">
        <f t="shared" si="125"/>
        <v>0</v>
      </c>
      <c r="K265" s="99">
        <f t="shared" si="125"/>
        <v>541280</v>
      </c>
    </row>
    <row r="266" spans="1:11" ht="15" customHeight="1">
      <c r="A266" s="146" t="s">
        <v>15</v>
      </c>
      <c r="B266" s="28" t="s">
        <v>16</v>
      </c>
      <c r="C266" s="176">
        <v>785000</v>
      </c>
      <c r="D266" s="89">
        <v>1066289</v>
      </c>
      <c r="E266" s="159">
        <v>785000</v>
      </c>
      <c r="F266" s="159">
        <v>1066289</v>
      </c>
      <c r="G266" s="159">
        <v>848296</v>
      </c>
      <c r="H266" s="159">
        <f>G266</f>
        <v>848296</v>
      </c>
      <c r="I266" s="159">
        <v>848296</v>
      </c>
      <c r="J266" s="160">
        <v>0</v>
      </c>
      <c r="K266" s="161">
        <v>541280</v>
      </c>
    </row>
    <row r="267" spans="1:11" ht="45" hidden="1">
      <c r="A267" s="144" t="s">
        <v>17</v>
      </c>
      <c r="B267" s="21" t="s">
        <v>18</v>
      </c>
      <c r="C267" s="120">
        <f>D267</f>
        <v>0</v>
      </c>
      <c r="D267" s="70">
        <f>D268+D269+D270+D271+D272</f>
        <v>0</v>
      </c>
      <c r="E267" s="70">
        <f t="shared" ref="E267:K267" si="126">E268+E269+E270+E271+E272</f>
        <v>0</v>
      </c>
      <c r="F267" s="70">
        <f t="shared" si="126"/>
        <v>0</v>
      </c>
      <c r="G267" s="70">
        <f t="shared" si="126"/>
        <v>0</v>
      </c>
      <c r="H267" s="70">
        <f t="shared" si="126"/>
        <v>0</v>
      </c>
      <c r="I267" s="70">
        <f t="shared" si="126"/>
        <v>0</v>
      </c>
      <c r="J267" s="70">
        <f t="shared" si="126"/>
        <v>0</v>
      </c>
      <c r="K267" s="71">
        <f t="shared" si="126"/>
        <v>3056</v>
      </c>
    </row>
    <row r="268" spans="1:11" ht="28.5" hidden="1">
      <c r="A268" s="146" t="s">
        <v>235</v>
      </c>
      <c r="B268" s="28" t="s">
        <v>20</v>
      </c>
      <c r="C268" s="28"/>
      <c r="D268" s="89"/>
      <c r="E268" s="80"/>
      <c r="F268" s="80"/>
      <c r="G268" s="80"/>
      <c r="H268" s="80"/>
      <c r="I268" s="80"/>
      <c r="J268" s="80">
        <f>G268-I268</f>
        <v>0</v>
      </c>
      <c r="K268" s="86"/>
    </row>
    <row r="269" spans="1:11" ht="42.75" hidden="1">
      <c r="A269" s="146" t="s">
        <v>21</v>
      </c>
      <c r="B269" s="28" t="s">
        <v>22</v>
      </c>
      <c r="C269" s="28"/>
      <c r="D269" s="89"/>
      <c r="E269" s="80"/>
      <c r="F269" s="80"/>
      <c r="G269" s="80"/>
      <c r="H269" s="80"/>
      <c r="I269" s="80"/>
      <c r="J269" s="80">
        <f>G269-I269</f>
        <v>0</v>
      </c>
      <c r="K269" s="86"/>
    </row>
    <row r="270" spans="1:11" ht="57" hidden="1">
      <c r="A270" s="146" t="s">
        <v>23</v>
      </c>
      <c r="B270" s="28" t="s">
        <v>24</v>
      </c>
      <c r="C270" s="119">
        <f>D270</f>
        <v>0</v>
      </c>
      <c r="D270" s="89"/>
      <c r="E270" s="80"/>
      <c r="F270" s="80"/>
      <c r="G270" s="80"/>
      <c r="H270" s="80"/>
      <c r="I270" s="80"/>
      <c r="J270" s="80">
        <f>G270-I270</f>
        <v>0</v>
      </c>
      <c r="K270" s="86"/>
    </row>
    <row r="271" spans="1:11" ht="28.5" hidden="1">
      <c r="A271" s="146" t="s">
        <v>25</v>
      </c>
      <c r="B271" s="28" t="s">
        <v>26</v>
      </c>
      <c r="C271" s="119">
        <f>D271</f>
        <v>0</v>
      </c>
      <c r="D271" s="89">
        <f>F271</f>
        <v>0</v>
      </c>
      <c r="E271" s="75">
        <v>0</v>
      </c>
      <c r="F271" s="75"/>
      <c r="G271" s="75"/>
      <c r="H271" s="75"/>
      <c r="I271" s="75">
        <f>G271</f>
        <v>0</v>
      </c>
      <c r="J271" s="76">
        <f>G271-I271</f>
        <v>0</v>
      </c>
      <c r="K271" s="77">
        <v>3056</v>
      </c>
    </row>
    <row r="272" spans="1:11" ht="15" hidden="1">
      <c r="A272" s="146" t="s">
        <v>27</v>
      </c>
      <c r="B272" s="28" t="s">
        <v>28</v>
      </c>
      <c r="C272" s="119">
        <f>D272</f>
        <v>0</v>
      </c>
      <c r="D272" s="89"/>
      <c r="E272" s="80"/>
      <c r="F272" s="80"/>
      <c r="G272" s="80"/>
      <c r="H272" s="80"/>
      <c r="I272" s="80"/>
      <c r="J272" s="80">
        <f>G272-I272</f>
        <v>0</v>
      </c>
      <c r="K272" s="86"/>
    </row>
    <row r="273" spans="1:11" ht="45">
      <c r="A273" s="148" t="s">
        <v>272</v>
      </c>
      <c r="B273" s="17" t="s">
        <v>40</v>
      </c>
      <c r="C273" s="171"/>
      <c r="D273" s="68">
        <f>D274+D276</f>
        <v>91000</v>
      </c>
      <c r="E273" s="68">
        <f t="shared" ref="E273:K273" si="127">E274+E276</f>
        <v>0</v>
      </c>
      <c r="F273" s="68">
        <f t="shared" si="127"/>
        <v>91000</v>
      </c>
      <c r="G273" s="68">
        <f t="shared" si="127"/>
        <v>85603</v>
      </c>
      <c r="H273" s="68">
        <f t="shared" si="127"/>
        <v>85603</v>
      </c>
      <c r="I273" s="68">
        <f t="shared" si="127"/>
        <v>85603</v>
      </c>
      <c r="J273" s="68">
        <f>J274+J276</f>
        <v>0</v>
      </c>
      <c r="K273" s="85">
        <f t="shared" si="127"/>
        <v>56063</v>
      </c>
    </row>
    <row r="274" spans="1:11" ht="15.75" hidden="1">
      <c r="A274" s="144" t="s">
        <v>41</v>
      </c>
      <c r="B274" s="21" t="s">
        <v>42</v>
      </c>
      <c r="C274" s="172"/>
      <c r="D274" s="70">
        <f>D275</f>
        <v>0</v>
      </c>
      <c r="E274" s="70">
        <f t="shared" ref="E274:K274" si="128">E275</f>
        <v>0</v>
      </c>
      <c r="F274" s="70">
        <f t="shared" si="128"/>
        <v>0</v>
      </c>
      <c r="G274" s="70">
        <f t="shared" si="128"/>
        <v>0</v>
      </c>
      <c r="H274" s="70">
        <f t="shared" si="128"/>
        <v>0</v>
      </c>
      <c r="I274" s="70">
        <f t="shared" si="128"/>
        <v>0</v>
      </c>
      <c r="J274" s="70">
        <f t="shared" si="128"/>
        <v>0</v>
      </c>
      <c r="K274" s="71">
        <f t="shared" si="128"/>
        <v>0</v>
      </c>
    </row>
    <row r="275" spans="1:11" ht="15" hidden="1">
      <c r="A275" s="146" t="s">
        <v>236</v>
      </c>
      <c r="B275" s="28" t="s">
        <v>44</v>
      </c>
      <c r="C275" s="173"/>
      <c r="D275" s="89"/>
      <c r="E275" s="80"/>
      <c r="F275" s="80"/>
      <c r="G275" s="80"/>
      <c r="H275" s="80"/>
      <c r="I275" s="80"/>
      <c r="J275" s="80">
        <f>G275-I275</f>
        <v>0</v>
      </c>
      <c r="K275" s="86"/>
    </row>
    <row r="276" spans="1:11" ht="23.25" customHeight="1">
      <c r="A276" s="144" t="s">
        <v>273</v>
      </c>
      <c r="B276" s="21" t="s">
        <v>45</v>
      </c>
      <c r="C276" s="70">
        <f>C277+C279+C280</f>
        <v>0</v>
      </c>
      <c r="D276" s="70">
        <f>D277+D279+D280</f>
        <v>91000</v>
      </c>
      <c r="E276" s="70">
        <f t="shared" ref="E276:K276" si="129">E277+E279+E280</f>
        <v>0</v>
      </c>
      <c r="F276" s="70">
        <f t="shared" si="129"/>
        <v>91000</v>
      </c>
      <c r="G276" s="70">
        <f t="shared" si="129"/>
        <v>85603</v>
      </c>
      <c r="H276" s="70">
        <f t="shared" si="129"/>
        <v>85603</v>
      </c>
      <c r="I276" s="70">
        <f t="shared" si="129"/>
        <v>85603</v>
      </c>
      <c r="J276" s="70">
        <f>J277+J279+J280</f>
        <v>0</v>
      </c>
      <c r="K276" s="71">
        <f t="shared" si="129"/>
        <v>56063</v>
      </c>
    </row>
    <row r="277" spans="1:11" ht="15">
      <c r="A277" s="145" t="s">
        <v>274</v>
      </c>
      <c r="B277" s="24" t="s">
        <v>46</v>
      </c>
      <c r="C277" s="174">
        <v>0</v>
      </c>
      <c r="D277" s="72">
        <f>D278</f>
        <v>86000</v>
      </c>
      <c r="E277" s="72">
        <f t="shared" ref="E277:K277" si="130">E278</f>
        <v>0</v>
      </c>
      <c r="F277" s="72">
        <f t="shared" si="130"/>
        <v>86000</v>
      </c>
      <c r="G277" s="72">
        <f t="shared" si="130"/>
        <v>85603</v>
      </c>
      <c r="H277" s="72">
        <f t="shared" si="130"/>
        <v>85603</v>
      </c>
      <c r="I277" s="72">
        <f t="shared" si="130"/>
        <v>85603</v>
      </c>
      <c r="J277" s="72">
        <f t="shared" si="130"/>
        <v>0</v>
      </c>
      <c r="K277" s="73">
        <f t="shared" si="130"/>
        <v>0</v>
      </c>
    </row>
    <row r="278" spans="1:11" ht="15">
      <c r="A278" s="146" t="s">
        <v>47</v>
      </c>
      <c r="B278" s="28" t="s">
        <v>48</v>
      </c>
      <c r="C278" s="89">
        <f>E278</f>
        <v>0</v>
      </c>
      <c r="D278" s="89">
        <f>F278</f>
        <v>86000</v>
      </c>
      <c r="E278" s="159">
        <v>0</v>
      </c>
      <c r="F278" s="159">
        <v>86000</v>
      </c>
      <c r="G278" s="159">
        <v>85603</v>
      </c>
      <c r="H278" s="159">
        <f>G278</f>
        <v>85603</v>
      </c>
      <c r="I278" s="159">
        <f>G278</f>
        <v>85603</v>
      </c>
      <c r="J278" s="160">
        <f>G278-I278</f>
        <v>0</v>
      </c>
      <c r="K278" s="161">
        <v>0</v>
      </c>
    </row>
    <row r="279" spans="1:11" ht="28.5" hidden="1">
      <c r="A279" s="146" t="s">
        <v>49</v>
      </c>
      <c r="B279" s="28" t="s">
        <v>50</v>
      </c>
      <c r="C279" s="175">
        <f>D279</f>
        <v>0</v>
      </c>
      <c r="D279" s="89">
        <f>F279</f>
        <v>0</v>
      </c>
      <c r="E279" s="75"/>
      <c r="F279" s="75"/>
      <c r="G279" s="75"/>
      <c r="H279" s="75"/>
      <c r="I279" s="75">
        <f>G279</f>
        <v>0</v>
      </c>
      <c r="J279" s="76">
        <f>G279-I279</f>
        <v>0</v>
      </c>
      <c r="K279" s="77">
        <v>55966</v>
      </c>
    </row>
    <row r="280" spans="1:11" ht="28.5">
      <c r="A280" s="146" t="s">
        <v>51</v>
      </c>
      <c r="B280" s="28" t="s">
        <v>52</v>
      </c>
      <c r="C280" s="175">
        <v>0</v>
      </c>
      <c r="D280" s="80">
        <f>F280</f>
        <v>5000</v>
      </c>
      <c r="E280" s="80"/>
      <c r="F280" s="80">
        <v>5000</v>
      </c>
      <c r="G280" s="80"/>
      <c r="H280" s="80"/>
      <c r="I280" s="80"/>
      <c r="J280" s="80">
        <f>G280-I280</f>
        <v>0</v>
      </c>
      <c r="K280" s="86">
        <v>97</v>
      </c>
    </row>
    <row r="281" spans="1:11" ht="45">
      <c r="A281" s="148" t="s">
        <v>323</v>
      </c>
      <c r="B281" s="17" t="s">
        <v>53</v>
      </c>
      <c r="C281" s="68">
        <f>C282+C297+C304+C321</f>
        <v>1148635</v>
      </c>
      <c r="D281" s="68">
        <f>D282+D297+D304+D321</f>
        <v>2717308</v>
      </c>
      <c r="E281" s="68">
        <f t="shared" ref="E281:K281" si="131">E282+E297+E304+E321</f>
        <v>1610635</v>
      </c>
      <c r="F281" s="68">
        <f t="shared" si="131"/>
        <v>3029308</v>
      </c>
      <c r="G281" s="68">
        <f t="shared" si="131"/>
        <v>2140871</v>
      </c>
      <c r="H281" s="68">
        <f t="shared" si="131"/>
        <v>2140871</v>
      </c>
      <c r="I281" s="68">
        <f t="shared" si="131"/>
        <v>2140871</v>
      </c>
      <c r="J281" s="68">
        <f>J282+J297+J304+J321</f>
        <v>0</v>
      </c>
      <c r="K281" s="85">
        <f t="shared" si="131"/>
        <v>2106813</v>
      </c>
    </row>
    <row r="282" spans="1:11" ht="30">
      <c r="A282" s="144" t="s">
        <v>324</v>
      </c>
      <c r="B282" s="21" t="s">
        <v>54</v>
      </c>
      <c r="C282" s="70">
        <f t="shared" ref="C282:K282" si="132">C283+C286+C290+C291+C293+C296</f>
        <v>447100</v>
      </c>
      <c r="D282" s="70">
        <f t="shared" si="132"/>
        <v>1328788</v>
      </c>
      <c r="E282" s="70">
        <f t="shared" si="132"/>
        <v>447100</v>
      </c>
      <c r="F282" s="70">
        <f t="shared" si="132"/>
        <v>1328788</v>
      </c>
      <c r="G282" s="70">
        <f t="shared" si="132"/>
        <v>895660</v>
      </c>
      <c r="H282" s="70">
        <f t="shared" si="132"/>
        <v>895660</v>
      </c>
      <c r="I282" s="70">
        <f t="shared" si="132"/>
        <v>895660</v>
      </c>
      <c r="J282" s="70">
        <f>J283+J286+J290+J291+J293+J296</f>
        <v>0</v>
      </c>
      <c r="K282" s="71">
        <f t="shared" si="132"/>
        <v>639519</v>
      </c>
    </row>
    <row r="283" spans="1:11" ht="15">
      <c r="A283" s="145" t="s">
        <v>308</v>
      </c>
      <c r="B283" s="24" t="s">
        <v>55</v>
      </c>
      <c r="C283" s="72">
        <f t="shared" ref="C283:K283" si="133">C284+C285</f>
        <v>162100</v>
      </c>
      <c r="D283" s="72">
        <f t="shared" si="133"/>
        <v>624221</v>
      </c>
      <c r="E283" s="72">
        <f t="shared" si="133"/>
        <v>162100</v>
      </c>
      <c r="F283" s="72">
        <f t="shared" si="133"/>
        <v>624221</v>
      </c>
      <c r="G283" s="72">
        <f t="shared" si="133"/>
        <v>461514</v>
      </c>
      <c r="H283" s="72">
        <f t="shared" si="133"/>
        <v>461514</v>
      </c>
      <c r="I283" s="72">
        <f t="shared" si="133"/>
        <v>461514</v>
      </c>
      <c r="J283" s="72">
        <f>J284+J285</f>
        <v>0</v>
      </c>
      <c r="K283" s="73">
        <f t="shared" si="133"/>
        <v>150729</v>
      </c>
    </row>
    <row r="284" spans="1:11" ht="15">
      <c r="A284" s="146" t="s">
        <v>56</v>
      </c>
      <c r="B284" s="28" t="s">
        <v>57</v>
      </c>
      <c r="C284" s="176">
        <f>E284</f>
        <v>162100</v>
      </c>
      <c r="D284" s="89">
        <f>F284</f>
        <v>624221</v>
      </c>
      <c r="E284" s="159">
        <v>162100</v>
      </c>
      <c r="F284" s="159">
        <v>624221</v>
      </c>
      <c r="G284" s="159">
        <v>461514</v>
      </c>
      <c r="H284" s="159">
        <f>G284</f>
        <v>461514</v>
      </c>
      <c r="I284" s="159">
        <v>461514</v>
      </c>
      <c r="J284" s="160">
        <f>G284-I284</f>
        <v>0</v>
      </c>
      <c r="K284" s="161">
        <v>138859</v>
      </c>
    </row>
    <row r="285" spans="1:11" ht="15" hidden="1">
      <c r="A285" s="146" t="s">
        <v>58</v>
      </c>
      <c r="B285" s="28" t="s">
        <v>59</v>
      </c>
      <c r="C285" s="176">
        <f>D285</f>
        <v>0</v>
      </c>
      <c r="D285" s="89"/>
      <c r="E285" s="89"/>
      <c r="F285" s="80"/>
      <c r="G285" s="89"/>
      <c r="H285" s="89"/>
      <c r="I285" s="89"/>
      <c r="J285" s="80">
        <v>0</v>
      </c>
      <c r="K285" s="104">
        <v>11870</v>
      </c>
    </row>
    <row r="286" spans="1:11" ht="15">
      <c r="A286" s="145" t="s">
        <v>325</v>
      </c>
      <c r="B286" s="24" t="s">
        <v>60</v>
      </c>
      <c r="C286" s="179">
        <f>C287+C288+C289</f>
        <v>0</v>
      </c>
      <c r="D286" s="72">
        <f>D287+D288+D289</f>
        <v>493567</v>
      </c>
      <c r="E286" s="72">
        <f t="shared" ref="E286:K286" si="134">E287+E288+E289</f>
        <v>0</v>
      </c>
      <c r="F286" s="72">
        <f t="shared" si="134"/>
        <v>493567</v>
      </c>
      <c r="G286" s="72">
        <f t="shared" si="134"/>
        <v>237301</v>
      </c>
      <c r="H286" s="72">
        <f t="shared" si="134"/>
        <v>237301</v>
      </c>
      <c r="I286" s="72">
        <f t="shared" si="134"/>
        <v>237301</v>
      </c>
      <c r="J286" s="72">
        <f t="shared" si="134"/>
        <v>0</v>
      </c>
      <c r="K286" s="73">
        <f t="shared" si="134"/>
        <v>488790</v>
      </c>
    </row>
    <row r="287" spans="1:11" ht="15">
      <c r="A287" s="146" t="s">
        <v>61</v>
      </c>
      <c r="B287" s="28" t="s">
        <v>62</v>
      </c>
      <c r="C287" s="176">
        <f>E287</f>
        <v>0</v>
      </c>
      <c r="D287" s="89">
        <f>F287</f>
        <v>102100</v>
      </c>
      <c r="E287" s="159">
        <v>0</v>
      </c>
      <c r="F287" s="159">
        <v>102100</v>
      </c>
      <c r="G287" s="159">
        <v>100152</v>
      </c>
      <c r="H287" s="159">
        <f>G287</f>
        <v>100152</v>
      </c>
      <c r="I287" s="159">
        <f>G287</f>
        <v>100152</v>
      </c>
      <c r="J287" s="160">
        <f>G287-I287</f>
        <v>0</v>
      </c>
      <c r="K287" s="161">
        <v>80713</v>
      </c>
    </row>
    <row r="288" spans="1:11" ht="15">
      <c r="A288" s="146" t="s">
        <v>63</v>
      </c>
      <c r="B288" s="28" t="s">
        <v>64</v>
      </c>
      <c r="C288" s="176">
        <f>E288</f>
        <v>0</v>
      </c>
      <c r="D288" s="89">
        <f>F288</f>
        <v>391467</v>
      </c>
      <c r="E288" s="159">
        <v>0</v>
      </c>
      <c r="F288" s="159">
        <v>391467</v>
      </c>
      <c r="G288" s="159">
        <v>137149</v>
      </c>
      <c r="H288" s="159">
        <f>G288</f>
        <v>137149</v>
      </c>
      <c r="I288" s="159">
        <f>G288</f>
        <v>137149</v>
      </c>
      <c r="J288" s="160">
        <f>G288-I288</f>
        <v>0</v>
      </c>
      <c r="K288" s="161">
        <v>408077</v>
      </c>
    </row>
    <row r="289" spans="1:11" ht="15" hidden="1">
      <c r="A289" s="146" t="s">
        <v>65</v>
      </c>
      <c r="B289" s="28" t="s">
        <v>66</v>
      </c>
      <c r="C289" s="176">
        <f>E289</f>
        <v>0</v>
      </c>
      <c r="D289" s="89"/>
      <c r="E289" s="162"/>
      <c r="F289" s="159"/>
      <c r="G289" s="162"/>
      <c r="H289" s="159">
        <f>G289</f>
        <v>0</v>
      </c>
      <c r="I289" s="159"/>
      <c r="J289" s="159">
        <f>G289-I289</f>
        <v>0</v>
      </c>
      <c r="K289" s="161"/>
    </row>
    <row r="290" spans="1:11" ht="15" hidden="1">
      <c r="A290" s="146" t="s">
        <v>67</v>
      </c>
      <c r="B290" s="28" t="s">
        <v>68</v>
      </c>
      <c r="C290" s="176">
        <f>E290</f>
        <v>0</v>
      </c>
      <c r="D290" s="89"/>
      <c r="E290" s="162"/>
      <c r="F290" s="163"/>
      <c r="G290" s="162"/>
      <c r="H290" s="159">
        <f>G290</f>
        <v>0</v>
      </c>
      <c r="I290" s="159"/>
      <c r="J290" s="159">
        <f>G290-I290</f>
        <v>0</v>
      </c>
      <c r="K290" s="161"/>
    </row>
    <row r="291" spans="1:11" ht="28.5" hidden="1">
      <c r="A291" s="145" t="s">
        <v>238</v>
      </c>
      <c r="B291" s="24" t="s">
        <v>69</v>
      </c>
      <c r="C291" s="180">
        <f>D291</f>
        <v>0</v>
      </c>
      <c r="D291" s="72">
        <f>D292</f>
        <v>0</v>
      </c>
      <c r="E291" s="164">
        <f t="shared" ref="E291:K291" si="135">E292</f>
        <v>0</v>
      </c>
      <c r="F291" s="164">
        <f t="shared" si="135"/>
        <v>0</v>
      </c>
      <c r="G291" s="164">
        <f t="shared" si="135"/>
        <v>0</v>
      </c>
      <c r="H291" s="164">
        <f t="shared" si="135"/>
        <v>0</v>
      </c>
      <c r="I291" s="164">
        <f t="shared" si="135"/>
        <v>0</v>
      </c>
      <c r="J291" s="164">
        <f t="shared" si="135"/>
        <v>0</v>
      </c>
      <c r="K291" s="165">
        <f t="shared" si="135"/>
        <v>0</v>
      </c>
    </row>
    <row r="292" spans="1:11" ht="15" hidden="1">
      <c r="A292" s="146" t="s">
        <v>249</v>
      </c>
      <c r="B292" s="28" t="s">
        <v>71</v>
      </c>
      <c r="C292" s="176">
        <f>D292</f>
        <v>0</v>
      </c>
      <c r="D292" s="89"/>
      <c r="E292" s="162"/>
      <c r="F292" s="159"/>
      <c r="G292" s="162"/>
      <c r="H292" s="166"/>
      <c r="I292" s="159"/>
      <c r="J292" s="159">
        <f>G292-I292</f>
        <v>0</v>
      </c>
      <c r="K292" s="161"/>
    </row>
    <row r="293" spans="1:11" ht="28.5" hidden="1">
      <c r="A293" s="145" t="s">
        <v>239</v>
      </c>
      <c r="B293" s="24" t="s">
        <v>73</v>
      </c>
      <c r="C293" s="180">
        <f>D293</f>
        <v>0</v>
      </c>
      <c r="D293" s="72">
        <f>D294+D295</f>
        <v>0</v>
      </c>
      <c r="E293" s="164">
        <f t="shared" ref="E293:K293" si="136">E294+E295</f>
        <v>0</v>
      </c>
      <c r="F293" s="164">
        <f t="shared" si="136"/>
        <v>0</v>
      </c>
      <c r="G293" s="164">
        <f t="shared" si="136"/>
        <v>0</v>
      </c>
      <c r="H293" s="164">
        <f t="shared" si="136"/>
        <v>0</v>
      </c>
      <c r="I293" s="164">
        <f t="shared" si="136"/>
        <v>0</v>
      </c>
      <c r="J293" s="164">
        <f t="shared" si="136"/>
        <v>0</v>
      </c>
      <c r="K293" s="165">
        <f t="shared" si="136"/>
        <v>0</v>
      </c>
    </row>
    <row r="294" spans="1:11" ht="15" hidden="1">
      <c r="A294" s="146" t="s">
        <v>74</v>
      </c>
      <c r="B294" s="28" t="s">
        <v>75</v>
      </c>
      <c r="C294" s="176">
        <f>D294</f>
        <v>0</v>
      </c>
      <c r="D294" s="89"/>
      <c r="E294" s="162"/>
      <c r="F294" s="159"/>
      <c r="G294" s="162"/>
      <c r="H294" s="162">
        <f>G294</f>
        <v>0</v>
      </c>
      <c r="I294" s="162"/>
      <c r="J294" s="159">
        <f>G294-I294</f>
        <v>0</v>
      </c>
      <c r="K294" s="161"/>
    </row>
    <row r="295" spans="1:11" ht="15" hidden="1">
      <c r="A295" s="146" t="s">
        <v>76</v>
      </c>
      <c r="B295" s="28" t="s">
        <v>77</v>
      </c>
      <c r="C295" s="176">
        <f>D295</f>
        <v>0</v>
      </c>
      <c r="D295" s="89"/>
      <c r="E295" s="162"/>
      <c r="F295" s="159"/>
      <c r="G295" s="162"/>
      <c r="H295" s="162">
        <f>G295</f>
        <v>0</v>
      </c>
      <c r="I295" s="159"/>
      <c r="J295" s="159">
        <f>G295-I295</f>
        <v>0</v>
      </c>
      <c r="K295" s="161"/>
    </row>
    <row r="296" spans="1:11" ht="28.5">
      <c r="A296" s="146" t="s">
        <v>78</v>
      </c>
      <c r="B296" s="28" t="s">
        <v>79</v>
      </c>
      <c r="C296" s="176">
        <f>E296</f>
        <v>285000</v>
      </c>
      <c r="D296" s="89">
        <f>F296</f>
        <v>211000</v>
      </c>
      <c r="E296" s="159">
        <v>285000</v>
      </c>
      <c r="F296" s="159">
        <v>211000</v>
      </c>
      <c r="G296" s="159">
        <v>196845</v>
      </c>
      <c r="H296" s="159">
        <f>G296</f>
        <v>196845</v>
      </c>
      <c r="I296" s="159">
        <v>196845</v>
      </c>
      <c r="J296" s="160">
        <f>G296-I296</f>
        <v>0</v>
      </c>
      <c r="K296" s="161"/>
    </row>
    <row r="297" spans="1:11" ht="30">
      <c r="A297" s="144" t="s">
        <v>326</v>
      </c>
      <c r="B297" s="21" t="s">
        <v>80</v>
      </c>
      <c r="C297" s="70">
        <f t="shared" ref="C297:K297" si="137">C298+C301+C302</f>
        <v>0</v>
      </c>
      <c r="D297" s="70">
        <f t="shared" si="137"/>
        <v>0</v>
      </c>
      <c r="E297" s="70">
        <f t="shared" si="137"/>
        <v>300000</v>
      </c>
      <c r="F297" s="70">
        <f t="shared" si="137"/>
        <v>300000</v>
      </c>
      <c r="G297" s="70">
        <f t="shared" si="137"/>
        <v>299999</v>
      </c>
      <c r="H297" s="70">
        <f t="shared" si="137"/>
        <v>299999</v>
      </c>
      <c r="I297" s="70">
        <f t="shared" si="137"/>
        <v>299999</v>
      </c>
      <c r="J297" s="70">
        <f>J298+J301+J302</f>
        <v>0</v>
      </c>
      <c r="K297" s="71">
        <f t="shared" si="137"/>
        <v>299999</v>
      </c>
    </row>
    <row r="298" spans="1:11" ht="42.75" hidden="1">
      <c r="A298" s="145" t="s">
        <v>81</v>
      </c>
      <c r="B298" s="24" t="s">
        <v>82</v>
      </c>
      <c r="C298" s="72">
        <f t="shared" ref="C298:K298" si="138">C299+C300</f>
        <v>0</v>
      </c>
      <c r="D298" s="72">
        <f t="shared" si="138"/>
        <v>0</v>
      </c>
      <c r="E298" s="72">
        <f t="shared" si="138"/>
        <v>0</v>
      </c>
      <c r="F298" s="72">
        <f t="shared" si="138"/>
        <v>0</v>
      </c>
      <c r="G298" s="72">
        <f t="shared" si="138"/>
        <v>0</v>
      </c>
      <c r="H298" s="72">
        <f t="shared" si="138"/>
        <v>0</v>
      </c>
      <c r="I298" s="72">
        <f t="shared" si="138"/>
        <v>0</v>
      </c>
      <c r="J298" s="72">
        <f>J299+J300</f>
        <v>0</v>
      </c>
      <c r="K298" s="73">
        <f t="shared" si="138"/>
        <v>0</v>
      </c>
    </row>
    <row r="299" spans="1:11" ht="15" hidden="1">
      <c r="A299" s="146" t="s">
        <v>83</v>
      </c>
      <c r="B299" s="28" t="s">
        <v>84</v>
      </c>
      <c r="C299" s="119">
        <f>D299</f>
        <v>0</v>
      </c>
      <c r="D299" s="89"/>
      <c r="E299" s="80"/>
      <c r="F299" s="90"/>
      <c r="G299" s="80"/>
      <c r="H299" s="91">
        <f>G299</f>
        <v>0</v>
      </c>
      <c r="I299" s="91"/>
      <c r="J299" s="91">
        <f>G299-I299</f>
        <v>0</v>
      </c>
      <c r="K299" s="86"/>
    </row>
    <row r="300" spans="1:11" ht="15" hidden="1">
      <c r="A300" s="146" t="s">
        <v>85</v>
      </c>
      <c r="B300" s="38" t="s">
        <v>86</v>
      </c>
      <c r="C300" s="119">
        <f>D300</f>
        <v>0</v>
      </c>
      <c r="D300" s="89"/>
      <c r="E300" s="80"/>
      <c r="F300" s="80"/>
      <c r="G300" s="80"/>
      <c r="H300" s="91">
        <f>G300</f>
        <v>0</v>
      </c>
      <c r="I300" s="91"/>
      <c r="J300" s="91">
        <f>G300-I300</f>
        <v>0</v>
      </c>
      <c r="K300" s="86"/>
    </row>
    <row r="301" spans="1:11" ht="15" hidden="1">
      <c r="A301" s="146" t="s">
        <v>87</v>
      </c>
      <c r="B301" s="38" t="s">
        <v>88</v>
      </c>
      <c r="C301" s="119">
        <f>D301</f>
        <v>0</v>
      </c>
      <c r="D301" s="89"/>
      <c r="E301" s="80"/>
      <c r="F301" s="80"/>
      <c r="G301" s="80"/>
      <c r="H301" s="91">
        <f>G301</f>
        <v>0</v>
      </c>
      <c r="I301" s="91"/>
      <c r="J301" s="91">
        <f>G301-I301</f>
        <v>0</v>
      </c>
      <c r="K301" s="86"/>
    </row>
    <row r="302" spans="1:11" ht="42.75">
      <c r="A302" s="145" t="s">
        <v>283</v>
      </c>
      <c r="B302" s="24" t="s">
        <v>89</v>
      </c>
      <c r="C302" s="174">
        <f>D302</f>
        <v>0</v>
      </c>
      <c r="D302" s="72">
        <f>D303</f>
        <v>0</v>
      </c>
      <c r="E302" s="72">
        <f t="shared" ref="E302:K302" si="139">E303</f>
        <v>300000</v>
      </c>
      <c r="F302" s="72">
        <f t="shared" si="139"/>
        <v>300000</v>
      </c>
      <c r="G302" s="72">
        <f t="shared" si="139"/>
        <v>299999</v>
      </c>
      <c r="H302" s="72">
        <f t="shared" si="139"/>
        <v>299999</v>
      </c>
      <c r="I302" s="72">
        <f t="shared" si="139"/>
        <v>299999</v>
      </c>
      <c r="J302" s="72">
        <f t="shared" si="139"/>
        <v>0</v>
      </c>
      <c r="K302" s="73">
        <f t="shared" si="139"/>
        <v>299999</v>
      </c>
    </row>
    <row r="303" spans="1:11" ht="15">
      <c r="A303" s="146" t="s">
        <v>90</v>
      </c>
      <c r="B303" s="28" t="s">
        <v>91</v>
      </c>
      <c r="C303" s="175">
        <f>D303</f>
        <v>0</v>
      </c>
      <c r="D303" s="89">
        <v>0</v>
      </c>
      <c r="E303" s="159">
        <f>'[1]66.1'!L11</f>
        <v>300000</v>
      </c>
      <c r="F303" s="159">
        <f>'[1]66.1'!M11</f>
        <v>300000</v>
      </c>
      <c r="G303" s="159">
        <f>'[1]66.1'!N11</f>
        <v>299999</v>
      </c>
      <c r="H303" s="159">
        <f>'[1]66.1'!O11</f>
        <v>299999</v>
      </c>
      <c r="I303" s="159">
        <v>299999</v>
      </c>
      <c r="J303" s="159">
        <v>0</v>
      </c>
      <c r="K303" s="170">
        <v>299999</v>
      </c>
    </row>
    <row r="304" spans="1:11" ht="30">
      <c r="A304" s="144" t="s">
        <v>327</v>
      </c>
      <c r="B304" s="21" t="s">
        <v>92</v>
      </c>
      <c r="C304" s="70">
        <f>C305+C315+C319+C320</f>
        <v>408954</v>
      </c>
      <c r="D304" s="70">
        <f>D305+D315+D319+D320</f>
        <v>854854</v>
      </c>
      <c r="E304" s="70">
        <f>E305+E315+E319+E320</f>
        <v>570954</v>
      </c>
      <c r="F304" s="70">
        <f t="shared" ref="F304:K304" si="140">F305+F315+F319+F320</f>
        <v>866854</v>
      </c>
      <c r="G304" s="70">
        <f t="shared" si="140"/>
        <v>601451</v>
      </c>
      <c r="H304" s="70">
        <f t="shared" si="140"/>
        <v>601451</v>
      </c>
      <c r="I304" s="70">
        <f t="shared" si="140"/>
        <v>601451</v>
      </c>
      <c r="J304" s="70">
        <f>J305+J315+J319+J320</f>
        <v>0</v>
      </c>
      <c r="K304" s="71">
        <f t="shared" si="140"/>
        <v>1044641</v>
      </c>
    </row>
    <row r="305" spans="1:11" ht="15">
      <c r="A305" s="145" t="s">
        <v>285</v>
      </c>
      <c r="B305" s="24" t="s">
        <v>93</v>
      </c>
      <c r="C305" s="87">
        <f>C306+C307+C308+C309+C310+C311+C312+C313+C314</f>
        <v>0</v>
      </c>
      <c r="D305" s="87">
        <f>D306+D307+D308+D309+D310+D311+D312+D313+D314</f>
        <v>0</v>
      </c>
      <c r="E305" s="72">
        <f>E306+E307+E308+E309+E310+E311+E312+E313+E314</f>
        <v>162000</v>
      </c>
      <c r="F305" s="72">
        <f t="shared" ref="F305:K305" si="141">F306+F307+F308+F309+F310+F311+F312+F313+F314</f>
        <v>12000</v>
      </c>
      <c r="G305" s="72">
        <f t="shared" si="141"/>
        <v>10771</v>
      </c>
      <c r="H305" s="72">
        <f t="shared" si="141"/>
        <v>10771</v>
      </c>
      <c r="I305" s="72">
        <f t="shared" si="141"/>
        <v>10771</v>
      </c>
      <c r="J305" s="72">
        <f>J306+J307+J308+J309+J310+J311+J312+J313+J314</f>
        <v>0</v>
      </c>
      <c r="K305" s="73">
        <f t="shared" si="141"/>
        <v>486654</v>
      </c>
    </row>
    <row r="306" spans="1:11" ht="28.5" hidden="1">
      <c r="A306" s="146" t="s">
        <v>250</v>
      </c>
      <c r="B306" s="28" t="s">
        <v>95</v>
      </c>
      <c r="C306" s="177">
        <f>D306</f>
        <v>0</v>
      </c>
      <c r="D306" s="178"/>
      <c r="E306" s="80"/>
      <c r="F306" s="80"/>
      <c r="G306" s="80"/>
      <c r="H306" s="91">
        <f>G306</f>
        <v>0</v>
      </c>
      <c r="I306" s="91"/>
      <c r="J306" s="91">
        <f t="shared" ref="J306:J314" si="142">G306-I306</f>
        <v>0</v>
      </c>
      <c r="K306" s="86"/>
    </row>
    <row r="307" spans="1:11" ht="15" hidden="1">
      <c r="A307" s="146" t="s">
        <v>96</v>
      </c>
      <c r="B307" s="28" t="s">
        <v>97</v>
      </c>
      <c r="C307" s="177">
        <f t="shared" ref="C307:C314" si="143">D307</f>
        <v>0</v>
      </c>
      <c r="D307" s="178"/>
      <c r="E307" s="80"/>
      <c r="F307" s="80"/>
      <c r="G307" s="80"/>
      <c r="H307" s="91">
        <f t="shared" ref="H307:H314" si="144">G307</f>
        <v>0</v>
      </c>
      <c r="I307" s="91"/>
      <c r="J307" s="91">
        <f t="shared" si="142"/>
        <v>0</v>
      </c>
      <c r="K307" s="86"/>
    </row>
    <row r="308" spans="1:11" ht="28.5">
      <c r="A308" s="146" t="s">
        <v>98</v>
      </c>
      <c r="B308" s="28" t="s">
        <v>99</v>
      </c>
      <c r="C308" s="175">
        <v>0</v>
      </c>
      <c r="D308" s="89">
        <v>0</v>
      </c>
      <c r="E308" s="159">
        <v>162000</v>
      </c>
      <c r="F308" s="159">
        <v>12000</v>
      </c>
      <c r="G308" s="159">
        <v>10771</v>
      </c>
      <c r="H308" s="166">
        <f t="shared" si="144"/>
        <v>10771</v>
      </c>
      <c r="I308" s="159">
        <f>G308</f>
        <v>10771</v>
      </c>
      <c r="J308" s="160">
        <f t="shared" si="142"/>
        <v>0</v>
      </c>
      <c r="K308" s="161">
        <v>335185</v>
      </c>
    </row>
    <row r="309" spans="1:11" ht="15" hidden="1">
      <c r="A309" s="146" t="s">
        <v>100</v>
      </c>
      <c r="B309" s="28" t="s">
        <v>101</v>
      </c>
      <c r="C309" s="175">
        <f t="shared" si="143"/>
        <v>0</v>
      </c>
      <c r="D309" s="89"/>
      <c r="E309" s="159"/>
      <c r="F309" s="159"/>
      <c r="G309" s="159"/>
      <c r="H309" s="166">
        <f t="shared" si="144"/>
        <v>0</v>
      </c>
      <c r="I309" s="166"/>
      <c r="J309" s="166">
        <f t="shared" si="142"/>
        <v>0</v>
      </c>
      <c r="K309" s="161"/>
    </row>
    <row r="310" spans="1:11" ht="15">
      <c r="A310" s="146" t="s">
        <v>102</v>
      </c>
      <c r="B310" s="28" t="s">
        <v>103</v>
      </c>
      <c r="C310" s="175">
        <f t="shared" si="143"/>
        <v>0</v>
      </c>
      <c r="D310" s="89">
        <f>F310</f>
        <v>0</v>
      </c>
      <c r="E310" s="159">
        <v>0</v>
      </c>
      <c r="F310" s="159">
        <v>0</v>
      </c>
      <c r="G310" s="159">
        <v>0</v>
      </c>
      <c r="H310" s="166">
        <f t="shared" si="144"/>
        <v>0</v>
      </c>
      <c r="I310" s="159">
        <f>G310</f>
        <v>0</v>
      </c>
      <c r="J310" s="160">
        <f t="shared" si="142"/>
        <v>0</v>
      </c>
      <c r="K310" s="161">
        <v>151469</v>
      </c>
    </row>
    <row r="311" spans="1:11" ht="15" hidden="1">
      <c r="A311" s="146" t="s">
        <v>104</v>
      </c>
      <c r="B311" s="28" t="s">
        <v>105</v>
      </c>
      <c r="C311" s="175">
        <f t="shared" si="143"/>
        <v>0</v>
      </c>
      <c r="D311" s="89"/>
      <c r="E311" s="80"/>
      <c r="F311" s="80"/>
      <c r="G311" s="80"/>
      <c r="H311" s="91">
        <f t="shared" si="144"/>
        <v>0</v>
      </c>
      <c r="I311" s="91"/>
      <c r="J311" s="91">
        <f t="shared" si="142"/>
        <v>0</v>
      </c>
      <c r="K311" s="86"/>
    </row>
    <row r="312" spans="1:11" ht="28.5" hidden="1">
      <c r="A312" s="181" t="s">
        <v>106</v>
      </c>
      <c r="B312" s="28" t="s">
        <v>107</v>
      </c>
      <c r="C312" s="175">
        <f t="shared" si="143"/>
        <v>0</v>
      </c>
      <c r="D312" s="89"/>
      <c r="E312" s="80"/>
      <c r="F312" s="80"/>
      <c r="G312" s="80"/>
      <c r="H312" s="91">
        <f t="shared" si="144"/>
        <v>0</v>
      </c>
      <c r="I312" s="91"/>
      <c r="J312" s="91">
        <f t="shared" si="142"/>
        <v>0</v>
      </c>
      <c r="K312" s="86"/>
    </row>
    <row r="313" spans="1:11" ht="28.5" hidden="1">
      <c r="A313" s="146" t="s">
        <v>108</v>
      </c>
      <c r="B313" s="28" t="s">
        <v>109</v>
      </c>
      <c r="C313" s="175">
        <f t="shared" si="143"/>
        <v>0</v>
      </c>
      <c r="D313" s="89"/>
      <c r="E313" s="80"/>
      <c r="F313" s="80"/>
      <c r="G313" s="80"/>
      <c r="H313" s="91">
        <f t="shared" si="144"/>
        <v>0</v>
      </c>
      <c r="I313" s="91"/>
      <c r="J313" s="91">
        <f t="shared" si="142"/>
        <v>0</v>
      </c>
      <c r="K313" s="86"/>
    </row>
    <row r="314" spans="1:11" ht="15" hidden="1">
      <c r="A314" s="146" t="s">
        <v>110</v>
      </c>
      <c r="B314" s="28" t="s">
        <v>111</v>
      </c>
      <c r="C314" s="175">
        <f t="shared" si="143"/>
        <v>0</v>
      </c>
      <c r="D314" s="89"/>
      <c r="E314" s="103"/>
      <c r="F314" s="80"/>
      <c r="G314" s="80"/>
      <c r="H314" s="91">
        <f t="shared" si="144"/>
        <v>0</v>
      </c>
      <c r="I314" s="91"/>
      <c r="J314" s="91">
        <f t="shared" si="142"/>
        <v>0</v>
      </c>
      <c r="K314" s="86"/>
    </row>
    <row r="315" spans="1:11" ht="15">
      <c r="A315" s="145" t="s">
        <v>312</v>
      </c>
      <c r="B315" s="24" t="s">
        <v>112</v>
      </c>
      <c r="C315" s="174">
        <f>D315</f>
        <v>0</v>
      </c>
      <c r="D315" s="72">
        <f>D316+D317+D318</f>
        <v>0</v>
      </c>
      <c r="E315" s="72">
        <f>E316+E317+E318</f>
        <v>0</v>
      </c>
      <c r="F315" s="72">
        <f t="shared" ref="F315:K315" si="145">F316+F317+F318</f>
        <v>0</v>
      </c>
      <c r="G315" s="72">
        <f t="shared" si="145"/>
        <v>0</v>
      </c>
      <c r="H315" s="72">
        <f t="shared" si="145"/>
        <v>0</v>
      </c>
      <c r="I315" s="72">
        <f t="shared" si="145"/>
        <v>0</v>
      </c>
      <c r="J315" s="72">
        <f t="shared" si="145"/>
        <v>0</v>
      </c>
      <c r="K315" s="121">
        <f t="shared" si="145"/>
        <v>3332</v>
      </c>
    </row>
    <row r="316" spans="1:11" ht="15">
      <c r="A316" s="146" t="s">
        <v>113</v>
      </c>
      <c r="B316" s="28" t="s">
        <v>114</v>
      </c>
      <c r="C316" s="175">
        <f>D316</f>
        <v>0</v>
      </c>
      <c r="D316" s="89">
        <f>F316</f>
        <v>0</v>
      </c>
      <c r="E316" s="159">
        <v>0</v>
      </c>
      <c r="F316" s="159">
        <v>0</v>
      </c>
      <c r="G316" s="159">
        <v>0</v>
      </c>
      <c r="H316" s="159">
        <f>G316</f>
        <v>0</v>
      </c>
      <c r="I316" s="159">
        <v>0</v>
      </c>
      <c r="J316" s="160">
        <v>0</v>
      </c>
      <c r="K316" s="161">
        <v>3332</v>
      </c>
    </row>
    <row r="317" spans="1:11" ht="15" hidden="1">
      <c r="A317" s="146" t="s">
        <v>115</v>
      </c>
      <c r="B317" s="28" t="s">
        <v>116</v>
      </c>
      <c r="C317" s="119">
        <f>D317</f>
        <v>0</v>
      </c>
      <c r="D317" s="89"/>
      <c r="E317" s="159"/>
      <c r="F317" s="159"/>
      <c r="G317" s="159"/>
      <c r="H317" s="159">
        <f>G317</f>
        <v>0</v>
      </c>
      <c r="I317" s="166"/>
      <c r="J317" s="166">
        <f>G317-I317</f>
        <v>0</v>
      </c>
      <c r="K317" s="161"/>
    </row>
    <row r="318" spans="1:11" ht="42.75" hidden="1">
      <c r="A318" s="146" t="s">
        <v>251</v>
      </c>
      <c r="B318" s="28" t="s">
        <v>118</v>
      </c>
      <c r="C318" s="119">
        <f>D318</f>
        <v>0</v>
      </c>
      <c r="D318" s="89">
        <f>F318</f>
        <v>0</v>
      </c>
      <c r="E318" s="159">
        <v>0</v>
      </c>
      <c r="F318" s="159">
        <v>0</v>
      </c>
      <c r="G318" s="159">
        <v>0</v>
      </c>
      <c r="H318" s="159">
        <f>G318</f>
        <v>0</v>
      </c>
      <c r="I318" s="159">
        <f>G318</f>
        <v>0</v>
      </c>
      <c r="J318" s="160">
        <f>G318-I318</f>
        <v>0</v>
      </c>
      <c r="K318" s="161">
        <v>0</v>
      </c>
    </row>
    <row r="319" spans="1:11" ht="15" hidden="1">
      <c r="A319" s="146" t="s">
        <v>119</v>
      </c>
      <c r="B319" s="28" t="s">
        <v>120</v>
      </c>
      <c r="C319" s="119">
        <f>D319</f>
        <v>0</v>
      </c>
      <c r="D319" s="89"/>
      <c r="E319" s="159"/>
      <c r="F319" s="159"/>
      <c r="G319" s="159"/>
      <c r="H319" s="159">
        <f>G319</f>
        <v>0</v>
      </c>
      <c r="I319" s="166"/>
      <c r="J319" s="166">
        <f>G319-I319</f>
        <v>0</v>
      </c>
      <c r="K319" s="161"/>
    </row>
    <row r="320" spans="1:11" ht="28.5">
      <c r="A320" s="146" t="s">
        <v>121</v>
      </c>
      <c r="B320" s="28" t="s">
        <v>122</v>
      </c>
      <c r="C320" s="176">
        <v>408954</v>
      </c>
      <c r="D320" s="89">
        <v>854854</v>
      </c>
      <c r="E320" s="159">
        <v>408954</v>
      </c>
      <c r="F320" s="159">
        <v>854854</v>
      </c>
      <c r="G320" s="159">
        <v>590680</v>
      </c>
      <c r="H320" s="159">
        <f>G320</f>
        <v>590680</v>
      </c>
      <c r="I320" s="159">
        <v>590680</v>
      </c>
      <c r="J320" s="160">
        <f>G320-I320</f>
        <v>0</v>
      </c>
      <c r="K320" s="161">
        <v>554655</v>
      </c>
    </row>
    <row r="321" spans="1:11" ht="30">
      <c r="A321" s="144" t="s">
        <v>287</v>
      </c>
      <c r="B321" s="21" t="s">
        <v>123</v>
      </c>
      <c r="C321" s="70">
        <f t="shared" ref="C321:K321" si="146">C322+C323+C325+C326+C327+C328+C329+C332</f>
        <v>292581</v>
      </c>
      <c r="D321" s="70">
        <f t="shared" si="146"/>
        <v>533666</v>
      </c>
      <c r="E321" s="70">
        <f t="shared" si="146"/>
        <v>292581</v>
      </c>
      <c r="F321" s="70">
        <f t="shared" si="146"/>
        <v>533666</v>
      </c>
      <c r="G321" s="70">
        <f t="shared" si="146"/>
        <v>343761</v>
      </c>
      <c r="H321" s="70">
        <f t="shared" si="146"/>
        <v>343761</v>
      </c>
      <c r="I321" s="70">
        <f t="shared" si="146"/>
        <v>343761</v>
      </c>
      <c r="J321" s="70">
        <f t="shared" si="146"/>
        <v>0</v>
      </c>
      <c r="K321" s="122">
        <f t="shared" si="146"/>
        <v>122654</v>
      </c>
    </row>
    <row r="322" spans="1:11" ht="18.75" customHeight="1">
      <c r="A322" s="146" t="s">
        <v>124</v>
      </c>
      <c r="B322" s="28" t="s">
        <v>125</v>
      </c>
      <c r="C322" s="89">
        <f>E322</f>
        <v>0</v>
      </c>
      <c r="D322" s="89">
        <f>F322</f>
        <v>242085</v>
      </c>
      <c r="E322" s="80">
        <v>0</v>
      </c>
      <c r="F322" s="80">
        <v>242085</v>
      </c>
      <c r="G322" s="80">
        <v>55102</v>
      </c>
      <c r="H322" s="91">
        <f>G322</f>
        <v>55102</v>
      </c>
      <c r="I322" s="91">
        <v>55102</v>
      </c>
      <c r="J322" s="91">
        <f>G322-I322</f>
        <v>0</v>
      </c>
      <c r="K322" s="86">
        <v>49425</v>
      </c>
    </row>
    <row r="323" spans="1:11" ht="28.5" hidden="1">
      <c r="A323" s="145" t="s">
        <v>126</v>
      </c>
      <c r="B323" s="24" t="s">
        <v>127</v>
      </c>
      <c r="C323" s="24"/>
      <c r="D323" s="72">
        <f>D324</f>
        <v>0</v>
      </c>
      <c r="E323" s="72">
        <f t="shared" ref="E323:K323" si="147">E324</f>
        <v>0</v>
      </c>
      <c r="F323" s="72">
        <f t="shared" si="147"/>
        <v>0</v>
      </c>
      <c r="G323" s="72">
        <f t="shared" si="147"/>
        <v>0</v>
      </c>
      <c r="H323" s="72">
        <f t="shared" si="147"/>
        <v>0</v>
      </c>
      <c r="I323" s="72">
        <f t="shared" si="147"/>
        <v>0</v>
      </c>
      <c r="J323" s="72">
        <f t="shared" si="147"/>
        <v>0</v>
      </c>
      <c r="K323" s="121">
        <f t="shared" si="147"/>
        <v>0</v>
      </c>
    </row>
    <row r="324" spans="1:11" ht="28.5" hidden="1">
      <c r="A324" s="146" t="s">
        <v>128</v>
      </c>
      <c r="B324" s="28" t="s">
        <v>129</v>
      </c>
      <c r="C324" s="119">
        <f>D324</f>
        <v>0</v>
      </c>
      <c r="D324" s="89"/>
      <c r="E324" s="80"/>
      <c r="F324" s="80"/>
      <c r="G324" s="80"/>
      <c r="H324" s="91">
        <f>G324</f>
        <v>0</v>
      </c>
      <c r="I324" s="91"/>
      <c r="J324" s="91">
        <f>G324-I324</f>
        <v>0</v>
      </c>
      <c r="K324" s="86"/>
    </row>
    <row r="325" spans="1:11" ht="28.5" hidden="1">
      <c r="A325" s="146" t="s">
        <v>130</v>
      </c>
      <c r="B325" s="28" t="s">
        <v>131</v>
      </c>
      <c r="C325" s="119">
        <f>D325</f>
        <v>0</v>
      </c>
      <c r="D325" s="89"/>
      <c r="E325" s="80"/>
      <c r="F325" s="80"/>
      <c r="G325" s="80"/>
      <c r="H325" s="91">
        <f>G325</f>
        <v>0</v>
      </c>
      <c r="I325" s="91"/>
      <c r="J325" s="91">
        <f>G325-I325</f>
        <v>0</v>
      </c>
      <c r="K325" s="86"/>
    </row>
    <row r="326" spans="1:11" ht="15" hidden="1">
      <c r="A326" s="146" t="s">
        <v>132</v>
      </c>
      <c r="B326" s="28" t="s">
        <v>133</v>
      </c>
      <c r="C326" s="119">
        <f>D326</f>
        <v>0</v>
      </c>
      <c r="D326" s="89"/>
      <c r="E326" s="80"/>
      <c r="F326" s="80"/>
      <c r="G326" s="80"/>
      <c r="H326" s="91">
        <f>G326</f>
        <v>0</v>
      </c>
      <c r="I326" s="91"/>
      <c r="J326" s="91">
        <f>G326-I326</f>
        <v>0</v>
      </c>
      <c r="K326" s="86"/>
    </row>
    <row r="327" spans="1:11" ht="15" hidden="1">
      <c r="A327" s="146" t="s">
        <v>134</v>
      </c>
      <c r="B327" s="28" t="s">
        <v>135</v>
      </c>
      <c r="C327" s="119">
        <f>D327</f>
        <v>0</v>
      </c>
      <c r="D327" s="89"/>
      <c r="E327" s="80"/>
      <c r="F327" s="80"/>
      <c r="G327" s="80"/>
      <c r="H327" s="91">
        <f>G327</f>
        <v>0</v>
      </c>
      <c r="I327" s="91"/>
      <c r="J327" s="91">
        <f>G327-I327</f>
        <v>0</v>
      </c>
      <c r="K327" s="86"/>
    </row>
    <row r="328" spans="1:11" ht="15" hidden="1">
      <c r="A328" s="146" t="s">
        <v>136</v>
      </c>
      <c r="B328" s="38" t="s">
        <v>137</v>
      </c>
      <c r="C328" s="119">
        <f>D328</f>
        <v>0</v>
      </c>
      <c r="D328" s="89"/>
      <c r="E328" s="80"/>
      <c r="F328" s="80"/>
      <c r="G328" s="80"/>
      <c r="H328" s="91">
        <f>G328</f>
        <v>0</v>
      </c>
      <c r="I328" s="91"/>
      <c r="J328" s="91">
        <f>G328-I328</f>
        <v>0</v>
      </c>
      <c r="K328" s="86"/>
    </row>
    <row r="329" spans="1:11" ht="28.5" hidden="1">
      <c r="A329" s="145" t="s">
        <v>252</v>
      </c>
      <c r="B329" s="24" t="s">
        <v>138</v>
      </c>
      <c r="C329" s="24"/>
      <c r="D329" s="72">
        <f t="shared" ref="D329:K329" si="148">D330+D331</f>
        <v>0</v>
      </c>
      <c r="E329" s="72">
        <f t="shared" si="148"/>
        <v>0</v>
      </c>
      <c r="F329" s="72">
        <f t="shared" si="148"/>
        <v>0</v>
      </c>
      <c r="G329" s="72">
        <f t="shared" si="148"/>
        <v>0</v>
      </c>
      <c r="H329" s="72">
        <f t="shared" si="148"/>
        <v>0</v>
      </c>
      <c r="I329" s="72">
        <f t="shared" si="148"/>
        <v>0</v>
      </c>
      <c r="J329" s="72">
        <f t="shared" si="148"/>
        <v>0</v>
      </c>
      <c r="K329" s="121">
        <f t="shared" si="148"/>
        <v>0</v>
      </c>
    </row>
    <row r="330" spans="1:11" ht="15" hidden="1">
      <c r="A330" s="146" t="s">
        <v>139</v>
      </c>
      <c r="B330" s="28" t="s">
        <v>140</v>
      </c>
      <c r="C330" s="119">
        <f>D330</f>
        <v>0</v>
      </c>
      <c r="D330" s="89"/>
      <c r="E330" s="80"/>
      <c r="F330" s="80"/>
      <c r="G330" s="80"/>
      <c r="H330" s="89">
        <f>G330</f>
        <v>0</v>
      </c>
      <c r="I330" s="91"/>
      <c r="J330" s="91">
        <f>G330-I330</f>
        <v>0</v>
      </c>
      <c r="K330" s="86"/>
    </row>
    <row r="331" spans="1:11" ht="15" hidden="1">
      <c r="A331" s="146" t="s">
        <v>141</v>
      </c>
      <c r="B331" s="28" t="s">
        <v>142</v>
      </c>
      <c r="C331" s="119">
        <f>D331</f>
        <v>0</v>
      </c>
      <c r="D331" s="89"/>
      <c r="E331" s="80"/>
      <c r="F331" s="80"/>
      <c r="G331" s="80"/>
      <c r="H331" s="89">
        <f>G331</f>
        <v>0</v>
      </c>
      <c r="I331" s="91"/>
      <c r="J331" s="91">
        <f>G331-I331</f>
        <v>0</v>
      </c>
      <c r="K331" s="86"/>
    </row>
    <row r="332" spans="1:11" ht="28.5">
      <c r="A332" s="146" t="s">
        <v>143</v>
      </c>
      <c r="B332" s="28" t="s">
        <v>144</v>
      </c>
      <c r="C332" s="89">
        <f>E332</f>
        <v>292581</v>
      </c>
      <c r="D332" s="89">
        <f>F332</f>
        <v>291581</v>
      </c>
      <c r="E332" s="159">
        <f>2000+0+290581</f>
        <v>292581</v>
      </c>
      <c r="F332" s="159">
        <f>2000+1000+288581</f>
        <v>291581</v>
      </c>
      <c r="G332" s="159">
        <f>0+500+288159</f>
        <v>288659</v>
      </c>
      <c r="H332" s="159">
        <f>G332</f>
        <v>288659</v>
      </c>
      <c r="I332" s="159">
        <f>H332</f>
        <v>288659</v>
      </c>
      <c r="J332" s="159">
        <v>0</v>
      </c>
      <c r="K332" s="159">
        <f>64996+500+7733</f>
        <v>73229</v>
      </c>
    </row>
    <row r="333" spans="1:11" ht="47.25" customHeight="1">
      <c r="A333" s="148" t="s">
        <v>328</v>
      </c>
      <c r="B333" s="45"/>
      <c r="C333" s="183">
        <f t="shared" ref="C333:I333" si="149">C334+C344</f>
        <v>10978087</v>
      </c>
      <c r="D333" s="68">
        <f t="shared" si="149"/>
        <v>11356471</v>
      </c>
      <c r="E333" s="68">
        <f t="shared" si="149"/>
        <v>10981087</v>
      </c>
      <c r="F333" s="68">
        <f t="shared" si="149"/>
        <v>11356471</v>
      </c>
      <c r="G333" s="68">
        <f t="shared" si="149"/>
        <v>10545628</v>
      </c>
      <c r="H333" s="68">
        <f t="shared" si="149"/>
        <v>10545628</v>
      </c>
      <c r="I333" s="68">
        <f t="shared" si="149"/>
        <v>10545628</v>
      </c>
      <c r="J333" s="68">
        <f>J334+J344</f>
        <v>0</v>
      </c>
      <c r="K333" s="68">
        <f>K334+K344</f>
        <v>11566176</v>
      </c>
    </row>
    <row r="334" spans="1:11" ht="45">
      <c r="A334" s="144" t="s">
        <v>291</v>
      </c>
      <c r="B334" s="21" t="s">
        <v>145</v>
      </c>
      <c r="C334" s="184">
        <f t="shared" ref="C334:K334" si="150">C335+C338+C341+C342+C343</f>
        <v>10841087</v>
      </c>
      <c r="D334" s="70">
        <f t="shared" si="150"/>
        <v>11219471</v>
      </c>
      <c r="E334" s="70">
        <f t="shared" si="150"/>
        <v>10841087</v>
      </c>
      <c r="F334" s="70">
        <f t="shared" si="150"/>
        <v>11219471</v>
      </c>
      <c r="G334" s="70">
        <f t="shared" si="150"/>
        <v>10408778</v>
      </c>
      <c r="H334" s="70">
        <f t="shared" si="150"/>
        <v>10408778</v>
      </c>
      <c r="I334" s="70">
        <f t="shared" si="150"/>
        <v>10408778</v>
      </c>
      <c r="J334" s="70">
        <f>J335+J338+J341+J342+J343</f>
        <v>0</v>
      </c>
      <c r="K334" s="122">
        <f t="shared" si="150"/>
        <v>11566176</v>
      </c>
    </row>
    <row r="335" spans="1:11" ht="15">
      <c r="A335" s="145" t="s">
        <v>329</v>
      </c>
      <c r="B335" s="24" t="s">
        <v>146</v>
      </c>
      <c r="C335" s="182"/>
      <c r="D335" s="72">
        <f>D336+D337</f>
        <v>35000</v>
      </c>
      <c r="E335" s="72">
        <f t="shared" ref="E335:K335" si="151">E336+E337</f>
        <v>0</v>
      </c>
      <c r="F335" s="72">
        <f t="shared" si="151"/>
        <v>35000</v>
      </c>
      <c r="G335" s="72">
        <f t="shared" si="151"/>
        <v>-21052</v>
      </c>
      <c r="H335" s="72">
        <f t="shared" si="151"/>
        <v>-21052</v>
      </c>
      <c r="I335" s="72">
        <f t="shared" si="151"/>
        <v>-21052</v>
      </c>
      <c r="J335" s="72">
        <f>J336+J337</f>
        <v>0</v>
      </c>
      <c r="K335" s="121">
        <f t="shared" si="151"/>
        <v>4000</v>
      </c>
    </row>
    <row r="336" spans="1:11" ht="15">
      <c r="A336" s="146" t="s">
        <v>147</v>
      </c>
      <c r="B336" s="28" t="s">
        <v>148</v>
      </c>
      <c r="C336" s="173"/>
      <c r="D336" s="89"/>
      <c r="E336" s="80"/>
      <c r="F336" s="80"/>
      <c r="G336" s="80"/>
      <c r="H336" s="80">
        <f>G336</f>
        <v>0</v>
      </c>
      <c r="I336" s="80"/>
      <c r="J336" s="80">
        <f>G336-I336</f>
        <v>0</v>
      </c>
      <c r="K336" s="86"/>
    </row>
    <row r="337" spans="1:11" ht="28.5">
      <c r="A337" s="146" t="s">
        <v>149</v>
      </c>
      <c r="B337" s="28" t="s">
        <v>150</v>
      </c>
      <c r="C337" s="175">
        <f>E337</f>
        <v>0</v>
      </c>
      <c r="D337" s="89">
        <f>F337</f>
        <v>35000</v>
      </c>
      <c r="E337" s="159">
        <v>0</v>
      </c>
      <c r="F337" s="159">
        <f>7000+7000+7000+7000+7000</f>
        <v>35000</v>
      </c>
      <c r="G337" s="159">
        <f>1000+1000+1000+500+500-25052</f>
        <v>-21052</v>
      </c>
      <c r="H337" s="159">
        <f>G337</f>
        <v>-21052</v>
      </c>
      <c r="I337" s="159">
        <f>G337</f>
        <v>-21052</v>
      </c>
      <c r="J337" s="160">
        <f>G337-I337</f>
        <v>0</v>
      </c>
      <c r="K337" s="159">
        <f>1000+1000+1000+500+500</f>
        <v>4000</v>
      </c>
    </row>
    <row r="338" spans="1:11" ht="28.5">
      <c r="A338" s="145" t="s">
        <v>330</v>
      </c>
      <c r="B338" s="24" t="s">
        <v>151</v>
      </c>
      <c r="C338" s="72">
        <f>C339+C340</f>
        <v>4600000</v>
      </c>
      <c r="D338" s="72">
        <f>D339+D340</f>
        <v>5120000</v>
      </c>
      <c r="E338" s="72">
        <f>E339+E340</f>
        <v>4600000</v>
      </c>
      <c r="F338" s="72">
        <f t="shared" ref="F338:K338" si="152">F339+F340</f>
        <v>5120000</v>
      </c>
      <c r="G338" s="72">
        <f t="shared" si="152"/>
        <v>4923654</v>
      </c>
      <c r="H338" s="72">
        <f t="shared" si="152"/>
        <v>4923654</v>
      </c>
      <c r="I338" s="72">
        <f t="shared" si="152"/>
        <v>4923654</v>
      </c>
      <c r="J338" s="72">
        <f t="shared" si="152"/>
        <v>0</v>
      </c>
      <c r="K338" s="72">
        <f t="shared" si="152"/>
        <v>4923654</v>
      </c>
    </row>
    <row r="339" spans="1:11" ht="15">
      <c r="A339" s="146" t="s">
        <v>152</v>
      </c>
      <c r="B339" s="28" t="s">
        <v>153</v>
      </c>
      <c r="C339" s="185">
        <f t="shared" ref="C339:D343" si="153">E339</f>
        <v>4600000</v>
      </c>
      <c r="D339" s="162">
        <f t="shared" si="153"/>
        <v>5120000</v>
      </c>
      <c r="E339" s="159">
        <v>4600000</v>
      </c>
      <c r="F339" s="159">
        <v>5120000</v>
      </c>
      <c r="G339" s="159">
        <v>4923654</v>
      </c>
      <c r="H339" s="159">
        <f>G339</f>
        <v>4923654</v>
      </c>
      <c r="I339" s="159">
        <f>H339</f>
        <v>4923654</v>
      </c>
      <c r="J339" s="160">
        <f>G339-I339</f>
        <v>0</v>
      </c>
      <c r="K339" s="161">
        <v>4923654</v>
      </c>
    </row>
    <row r="340" spans="1:11" ht="15" hidden="1">
      <c r="A340" s="146" t="s">
        <v>154</v>
      </c>
      <c r="B340" s="28" t="s">
        <v>155</v>
      </c>
      <c r="C340" s="185">
        <f t="shared" si="153"/>
        <v>0</v>
      </c>
      <c r="D340" s="162">
        <f t="shared" si="153"/>
        <v>0</v>
      </c>
      <c r="E340" s="159"/>
      <c r="F340" s="159"/>
      <c r="G340" s="159"/>
      <c r="H340" s="159">
        <f>G340</f>
        <v>0</v>
      </c>
      <c r="I340" s="159"/>
      <c r="J340" s="159">
        <f>G340-I340</f>
        <v>0</v>
      </c>
      <c r="K340" s="161"/>
    </row>
    <row r="341" spans="1:11" ht="15">
      <c r="A341" s="146" t="s">
        <v>156</v>
      </c>
      <c r="B341" s="28" t="s">
        <v>157</v>
      </c>
      <c r="C341" s="185">
        <f t="shared" si="153"/>
        <v>1969986</v>
      </c>
      <c r="D341" s="162">
        <f t="shared" si="153"/>
        <v>1520000</v>
      </c>
      <c r="E341" s="159">
        <v>1969986</v>
      </c>
      <c r="F341" s="159">
        <v>1520000</v>
      </c>
      <c r="G341" s="159">
        <v>1495534</v>
      </c>
      <c r="H341" s="159">
        <f>G341</f>
        <v>1495534</v>
      </c>
      <c r="I341" s="159">
        <f>H341</f>
        <v>1495534</v>
      </c>
      <c r="J341" s="160">
        <f>G341-I341</f>
        <v>0</v>
      </c>
      <c r="K341" s="161">
        <v>512291</v>
      </c>
    </row>
    <row r="342" spans="1:11" ht="28.5">
      <c r="A342" s="146" t="s">
        <v>158</v>
      </c>
      <c r="B342" s="28" t="s">
        <v>159</v>
      </c>
      <c r="C342" s="185">
        <f t="shared" si="153"/>
        <v>0</v>
      </c>
      <c r="D342" s="162">
        <f t="shared" si="153"/>
        <v>0</v>
      </c>
      <c r="E342" s="159"/>
      <c r="F342" s="159"/>
      <c r="G342" s="159"/>
      <c r="H342" s="159">
        <f>G342</f>
        <v>0</v>
      </c>
      <c r="I342" s="159"/>
      <c r="J342" s="159">
        <f>G342-I342</f>
        <v>0</v>
      </c>
      <c r="K342" s="161"/>
    </row>
    <row r="343" spans="1:11" ht="28.5">
      <c r="A343" s="146" t="s">
        <v>160</v>
      </c>
      <c r="B343" s="28" t="s">
        <v>161</v>
      </c>
      <c r="C343" s="185">
        <f t="shared" si="153"/>
        <v>4271101</v>
      </c>
      <c r="D343" s="162">
        <f t="shared" si="153"/>
        <v>4544471</v>
      </c>
      <c r="E343" s="159">
        <f>4131601+4500+135000</f>
        <v>4271101</v>
      </c>
      <c r="F343" s="159">
        <f>4353277+0+2400+11294+177500</f>
        <v>4544471</v>
      </c>
      <c r="G343" s="159">
        <f>3879184+500+130958</f>
        <v>4010642</v>
      </c>
      <c r="H343" s="159">
        <f>G343</f>
        <v>4010642</v>
      </c>
      <c r="I343" s="159">
        <f>H343</f>
        <v>4010642</v>
      </c>
      <c r="J343" s="160">
        <v>0</v>
      </c>
      <c r="K343" s="161">
        <f>5989109+500+136622</f>
        <v>6126231</v>
      </c>
    </row>
    <row r="344" spans="1:11" ht="15.75">
      <c r="A344" s="144" t="s">
        <v>294</v>
      </c>
      <c r="B344" s="21" t="s">
        <v>162</v>
      </c>
      <c r="C344" s="186">
        <f>D344</f>
        <v>137000</v>
      </c>
      <c r="D344" s="70">
        <f>D345+D346+D349</f>
        <v>137000</v>
      </c>
      <c r="E344" s="70">
        <f t="shared" ref="E344:J344" si="154">E345+E346+E349</f>
        <v>140000</v>
      </c>
      <c r="F344" s="70">
        <f t="shared" si="154"/>
        <v>137000</v>
      </c>
      <c r="G344" s="70">
        <f t="shared" si="154"/>
        <v>136850</v>
      </c>
      <c r="H344" s="70">
        <f t="shared" si="154"/>
        <v>136850</v>
      </c>
      <c r="I344" s="70">
        <f t="shared" si="154"/>
        <v>136850</v>
      </c>
      <c r="J344" s="70">
        <f t="shared" si="154"/>
        <v>0</v>
      </c>
      <c r="K344" s="122">
        <f>K345+K346+K349</f>
        <v>0</v>
      </c>
    </row>
    <row r="345" spans="1:11" ht="15">
      <c r="A345" s="146" t="s">
        <v>163</v>
      </c>
      <c r="B345" s="38" t="s">
        <v>164</v>
      </c>
      <c r="C345" s="187">
        <f>E345</f>
        <v>140000</v>
      </c>
      <c r="D345" s="89">
        <f>F345</f>
        <v>137000</v>
      </c>
      <c r="E345" s="159">
        <v>140000</v>
      </c>
      <c r="F345" s="159">
        <v>137000</v>
      </c>
      <c r="G345" s="159">
        <v>136850</v>
      </c>
      <c r="H345" s="159">
        <f>G345</f>
        <v>136850</v>
      </c>
      <c r="I345" s="159">
        <f>G345</f>
        <v>136850</v>
      </c>
      <c r="J345" s="160">
        <f>G345-I345</f>
        <v>0</v>
      </c>
      <c r="K345" s="161">
        <v>0</v>
      </c>
    </row>
    <row r="346" spans="1:11" ht="18" hidden="1">
      <c r="A346" s="39" t="s">
        <v>253</v>
      </c>
      <c r="B346" s="24" t="s">
        <v>165</v>
      </c>
      <c r="C346" s="188"/>
      <c r="D346" s="72">
        <f>D347+D348</f>
        <v>0</v>
      </c>
      <c r="E346" s="72">
        <f t="shared" ref="E346:K346" si="155">E347+E348</f>
        <v>0</v>
      </c>
      <c r="F346" s="72">
        <f t="shared" si="155"/>
        <v>0</v>
      </c>
      <c r="G346" s="72">
        <f t="shared" si="155"/>
        <v>0</v>
      </c>
      <c r="H346" s="72">
        <f t="shared" si="155"/>
        <v>0</v>
      </c>
      <c r="I346" s="72">
        <f t="shared" si="155"/>
        <v>0</v>
      </c>
      <c r="J346" s="72">
        <f t="shared" si="155"/>
        <v>0</v>
      </c>
      <c r="K346" s="121">
        <f t="shared" si="155"/>
        <v>0</v>
      </c>
    </row>
    <row r="347" spans="1:11" ht="15" hidden="1">
      <c r="A347" s="27" t="s">
        <v>166</v>
      </c>
      <c r="B347" s="28" t="s">
        <v>167</v>
      </c>
      <c r="C347" s="189"/>
      <c r="D347" s="89"/>
      <c r="E347" s="80"/>
      <c r="F347" s="80"/>
      <c r="G347" s="80"/>
      <c r="H347" s="80">
        <f>G347</f>
        <v>0</v>
      </c>
      <c r="I347" s="80"/>
      <c r="J347" s="80">
        <f>G347-I347</f>
        <v>0</v>
      </c>
      <c r="K347" s="86"/>
    </row>
    <row r="348" spans="1:11" ht="15" hidden="1">
      <c r="A348" s="27" t="s">
        <v>168</v>
      </c>
      <c r="B348" s="28" t="s">
        <v>169</v>
      </c>
      <c r="C348" s="189"/>
      <c r="D348" s="89"/>
      <c r="E348" s="80"/>
      <c r="F348" s="80"/>
      <c r="G348" s="80"/>
      <c r="H348" s="80">
        <f>G348</f>
        <v>0</v>
      </c>
      <c r="I348" s="80"/>
      <c r="J348" s="80">
        <f>G348-I348</f>
        <v>0</v>
      </c>
      <c r="K348" s="86"/>
    </row>
    <row r="349" spans="1:11" ht="15" hidden="1">
      <c r="A349" s="27" t="s">
        <v>170</v>
      </c>
      <c r="B349" s="28" t="s">
        <v>171</v>
      </c>
      <c r="C349" s="189"/>
      <c r="D349" s="80"/>
      <c r="E349" s="80"/>
      <c r="F349" s="80"/>
      <c r="G349" s="80"/>
      <c r="H349" s="80">
        <f>G349</f>
        <v>0</v>
      </c>
      <c r="I349" s="80"/>
      <c r="J349" s="80">
        <f>G349-I349</f>
        <v>0</v>
      </c>
      <c r="K349" s="86"/>
    </row>
    <row r="350" spans="1:11" ht="15.75">
      <c r="A350" s="148" t="s">
        <v>331</v>
      </c>
      <c r="B350" s="17" t="s">
        <v>172</v>
      </c>
      <c r="C350" s="183">
        <f>C351+C357+C361+C366+C374</f>
        <v>8231332</v>
      </c>
      <c r="D350" s="68">
        <f>D351+D357+D361+D366+D374</f>
        <v>9073765</v>
      </c>
      <c r="E350" s="68">
        <f t="shared" ref="E350:K350" si="156">E351+E357+E361+E366+E374</f>
        <v>8231332</v>
      </c>
      <c r="F350" s="68">
        <f t="shared" si="156"/>
        <v>9073765</v>
      </c>
      <c r="G350" s="68">
        <f t="shared" si="156"/>
        <v>8114268</v>
      </c>
      <c r="H350" s="68">
        <f t="shared" si="156"/>
        <v>8114268</v>
      </c>
      <c r="I350" s="68">
        <f t="shared" si="156"/>
        <v>8114268</v>
      </c>
      <c r="J350" s="68">
        <f>J351+J357+J361+J366+J374</f>
        <v>0</v>
      </c>
      <c r="K350" s="123">
        <f t="shared" si="156"/>
        <v>23904096</v>
      </c>
    </row>
    <row r="351" spans="1:11" ht="45" hidden="1">
      <c r="A351" s="144" t="s">
        <v>173</v>
      </c>
      <c r="B351" s="21" t="s">
        <v>174</v>
      </c>
      <c r="C351" s="190"/>
      <c r="D351" s="70">
        <f>D352</f>
        <v>0</v>
      </c>
      <c r="E351" s="70">
        <f t="shared" ref="E351:K351" si="157">E352</f>
        <v>0</v>
      </c>
      <c r="F351" s="70">
        <f t="shared" si="157"/>
        <v>0</v>
      </c>
      <c r="G351" s="70">
        <f t="shared" si="157"/>
        <v>0</v>
      </c>
      <c r="H351" s="70">
        <f t="shared" si="157"/>
        <v>0</v>
      </c>
      <c r="I351" s="70">
        <f t="shared" si="157"/>
        <v>0</v>
      </c>
      <c r="J351" s="70">
        <f t="shared" si="157"/>
        <v>0</v>
      </c>
      <c r="K351" s="122">
        <f t="shared" si="157"/>
        <v>0</v>
      </c>
    </row>
    <row r="352" spans="1:11" ht="57" hidden="1">
      <c r="A352" s="145" t="s">
        <v>242</v>
      </c>
      <c r="B352" s="24" t="s">
        <v>176</v>
      </c>
      <c r="C352" s="188"/>
      <c r="D352" s="72">
        <f>D353+D354+D355+D356</f>
        <v>0</v>
      </c>
      <c r="E352" s="72">
        <f t="shared" ref="E352:K352" si="158">E353+E354+E355+E356</f>
        <v>0</v>
      </c>
      <c r="F352" s="72">
        <f t="shared" si="158"/>
        <v>0</v>
      </c>
      <c r="G352" s="72">
        <f t="shared" si="158"/>
        <v>0</v>
      </c>
      <c r="H352" s="72">
        <f t="shared" si="158"/>
        <v>0</v>
      </c>
      <c r="I352" s="72">
        <f t="shared" si="158"/>
        <v>0</v>
      </c>
      <c r="J352" s="72">
        <f>J353+J354+J355+J356</f>
        <v>0</v>
      </c>
      <c r="K352" s="121">
        <f t="shared" si="158"/>
        <v>0</v>
      </c>
    </row>
    <row r="353" spans="1:11" ht="28.5" hidden="1">
      <c r="A353" s="146" t="s">
        <v>177</v>
      </c>
      <c r="B353" s="28" t="s">
        <v>178</v>
      </c>
      <c r="C353" s="189"/>
      <c r="D353" s="89"/>
      <c r="E353" s="80"/>
      <c r="F353" s="80"/>
      <c r="G353" s="80"/>
      <c r="H353" s="91"/>
      <c r="I353" s="91"/>
      <c r="J353" s="91">
        <f>G353-I353</f>
        <v>0</v>
      </c>
      <c r="K353" s="86"/>
    </row>
    <row r="354" spans="1:11" ht="28.5" hidden="1">
      <c r="A354" s="146" t="s">
        <v>179</v>
      </c>
      <c r="B354" s="28" t="s">
        <v>180</v>
      </c>
      <c r="C354" s="189"/>
      <c r="D354" s="89"/>
      <c r="E354" s="80"/>
      <c r="F354" s="80"/>
      <c r="G354" s="80"/>
      <c r="H354" s="91"/>
      <c r="I354" s="91"/>
      <c r="J354" s="91">
        <f>G354-I354</f>
        <v>0</v>
      </c>
      <c r="K354" s="86"/>
    </row>
    <row r="355" spans="1:11" ht="28.5" hidden="1">
      <c r="A355" s="146" t="s">
        <v>181</v>
      </c>
      <c r="B355" s="28" t="s">
        <v>182</v>
      </c>
      <c r="C355" s="189"/>
      <c r="D355" s="89"/>
      <c r="E355" s="80"/>
      <c r="F355" s="80"/>
      <c r="G355" s="80"/>
      <c r="H355" s="91"/>
      <c r="I355" s="91"/>
      <c r="J355" s="91">
        <f>G355-I355</f>
        <v>0</v>
      </c>
      <c r="K355" s="86"/>
    </row>
    <row r="356" spans="1:11" ht="28.5" hidden="1">
      <c r="A356" s="146" t="s">
        <v>183</v>
      </c>
      <c r="B356" s="28" t="s">
        <v>184</v>
      </c>
      <c r="C356" s="189"/>
      <c r="D356" s="89"/>
      <c r="E356" s="80"/>
      <c r="F356" s="80"/>
      <c r="G356" s="80"/>
      <c r="H356" s="91"/>
      <c r="I356" s="91"/>
      <c r="J356" s="91">
        <f>G356-I356</f>
        <v>0</v>
      </c>
      <c r="K356" s="86"/>
    </row>
    <row r="357" spans="1:11" ht="30" hidden="1">
      <c r="A357" s="144" t="s">
        <v>254</v>
      </c>
      <c r="B357" s="21" t="s">
        <v>186</v>
      </c>
      <c r="C357" s="190"/>
      <c r="D357" s="70">
        <f>D358+D359+D360</f>
        <v>0</v>
      </c>
      <c r="E357" s="70">
        <f t="shared" ref="E357:K357" si="159">E358+E359+E360</f>
        <v>0</v>
      </c>
      <c r="F357" s="70">
        <f t="shared" si="159"/>
        <v>0</v>
      </c>
      <c r="G357" s="70">
        <f t="shared" si="159"/>
        <v>0</v>
      </c>
      <c r="H357" s="70">
        <f t="shared" si="159"/>
        <v>0</v>
      </c>
      <c r="I357" s="70">
        <f t="shared" si="159"/>
        <v>0</v>
      </c>
      <c r="J357" s="70">
        <f t="shared" si="159"/>
        <v>0</v>
      </c>
      <c r="K357" s="122">
        <f t="shared" si="159"/>
        <v>0</v>
      </c>
    </row>
    <row r="358" spans="1:11" ht="15" hidden="1">
      <c r="A358" s="146" t="s">
        <v>187</v>
      </c>
      <c r="B358" s="38" t="s">
        <v>188</v>
      </c>
      <c r="C358" s="191"/>
      <c r="D358" s="89"/>
      <c r="E358" s="80"/>
      <c r="F358" s="80"/>
      <c r="G358" s="80"/>
      <c r="H358" s="124"/>
      <c r="I358" s="80"/>
      <c r="J358" s="80">
        <f>G358-I358</f>
        <v>0</v>
      </c>
      <c r="K358" s="86"/>
    </row>
    <row r="359" spans="1:11" ht="15" hidden="1">
      <c r="A359" s="146" t="s">
        <v>189</v>
      </c>
      <c r="B359" s="28" t="s">
        <v>190</v>
      </c>
      <c r="C359" s="189"/>
      <c r="D359" s="89"/>
      <c r="E359" s="80"/>
      <c r="F359" s="80"/>
      <c r="G359" s="80"/>
      <c r="H359" s="124"/>
      <c r="I359" s="80"/>
      <c r="J359" s="80">
        <f>G359-I359</f>
        <v>0</v>
      </c>
      <c r="K359" s="86"/>
    </row>
    <row r="360" spans="1:11" ht="28.5" hidden="1">
      <c r="A360" s="146" t="s">
        <v>191</v>
      </c>
      <c r="B360" s="28" t="s">
        <v>192</v>
      </c>
      <c r="C360" s="189"/>
      <c r="D360" s="89"/>
      <c r="E360" s="80"/>
      <c r="F360" s="80"/>
      <c r="G360" s="80"/>
      <c r="H360" s="124"/>
      <c r="I360" s="80"/>
      <c r="J360" s="80">
        <f>G360-I360</f>
        <v>0</v>
      </c>
      <c r="K360" s="86"/>
    </row>
    <row r="361" spans="1:11" ht="45" hidden="1">
      <c r="A361" s="144" t="s">
        <v>255</v>
      </c>
      <c r="B361" s="21" t="s">
        <v>193</v>
      </c>
      <c r="C361" s="190"/>
      <c r="D361" s="70">
        <f>D362</f>
        <v>0</v>
      </c>
      <c r="E361" s="70">
        <f t="shared" ref="E361:K361" si="160">E362</f>
        <v>0</v>
      </c>
      <c r="F361" s="70">
        <f t="shared" si="160"/>
        <v>0</v>
      </c>
      <c r="G361" s="70">
        <f t="shared" si="160"/>
        <v>0</v>
      </c>
      <c r="H361" s="70">
        <f t="shared" si="160"/>
        <v>0</v>
      </c>
      <c r="I361" s="70">
        <f t="shared" si="160"/>
        <v>0</v>
      </c>
      <c r="J361" s="70">
        <f t="shared" si="160"/>
        <v>0</v>
      </c>
      <c r="K361" s="122">
        <f t="shared" si="160"/>
        <v>0</v>
      </c>
    </row>
    <row r="362" spans="1:11" ht="42.75" hidden="1">
      <c r="A362" s="145" t="s">
        <v>194</v>
      </c>
      <c r="B362" s="24" t="s">
        <v>195</v>
      </c>
      <c r="C362" s="188"/>
      <c r="D362" s="72">
        <f>D363+D364+D365</f>
        <v>0</v>
      </c>
      <c r="E362" s="72">
        <f t="shared" ref="E362:K362" si="161">E363+E364+E365</f>
        <v>0</v>
      </c>
      <c r="F362" s="72">
        <f t="shared" si="161"/>
        <v>0</v>
      </c>
      <c r="G362" s="72">
        <f t="shared" si="161"/>
        <v>0</v>
      </c>
      <c r="H362" s="72">
        <f t="shared" si="161"/>
        <v>0</v>
      </c>
      <c r="I362" s="72">
        <f t="shared" si="161"/>
        <v>0</v>
      </c>
      <c r="J362" s="72">
        <f>J363+J364+J365</f>
        <v>0</v>
      </c>
      <c r="K362" s="121">
        <f t="shared" si="161"/>
        <v>0</v>
      </c>
    </row>
    <row r="363" spans="1:11" ht="28.5" hidden="1">
      <c r="A363" s="146" t="s">
        <v>196</v>
      </c>
      <c r="B363" s="38" t="s">
        <v>197</v>
      </c>
      <c r="C363" s="191"/>
      <c r="D363" s="89"/>
      <c r="E363" s="80"/>
      <c r="F363" s="80"/>
      <c r="G363" s="80"/>
      <c r="H363" s="89">
        <f>G363</f>
        <v>0</v>
      </c>
      <c r="I363" s="80"/>
      <c r="J363" s="80">
        <f>G363-I363</f>
        <v>0</v>
      </c>
      <c r="K363" s="86"/>
    </row>
    <row r="364" spans="1:11" ht="15" hidden="1">
      <c r="A364" s="146" t="s">
        <v>198</v>
      </c>
      <c r="B364" s="38" t="s">
        <v>199</v>
      </c>
      <c r="C364" s="191"/>
      <c r="D364" s="89"/>
      <c r="E364" s="80"/>
      <c r="F364" s="80"/>
      <c r="G364" s="80"/>
      <c r="H364" s="89">
        <f>G364</f>
        <v>0</v>
      </c>
      <c r="I364" s="80"/>
      <c r="J364" s="80">
        <f>G364-I364</f>
        <v>0</v>
      </c>
      <c r="K364" s="86"/>
    </row>
    <row r="365" spans="1:11" ht="28.5" hidden="1">
      <c r="A365" s="146" t="s">
        <v>200</v>
      </c>
      <c r="B365" s="28" t="s">
        <v>201</v>
      </c>
      <c r="C365" s="189"/>
      <c r="D365" s="89"/>
      <c r="E365" s="80"/>
      <c r="F365" s="90"/>
      <c r="G365" s="80"/>
      <c r="H365" s="89">
        <f>G365</f>
        <v>0</v>
      </c>
      <c r="I365" s="80"/>
      <c r="J365" s="80">
        <f>G365-I365</f>
        <v>0</v>
      </c>
      <c r="K365" s="86"/>
    </row>
    <row r="366" spans="1:11" ht="15.75">
      <c r="A366" s="144" t="s">
        <v>299</v>
      </c>
      <c r="B366" s="21" t="s">
        <v>202</v>
      </c>
      <c r="C366" s="184">
        <f t="shared" ref="C366:K366" si="162">C367+C371+C373</f>
        <v>8231332</v>
      </c>
      <c r="D366" s="70">
        <f t="shared" si="162"/>
        <v>9073765</v>
      </c>
      <c r="E366" s="70">
        <f t="shared" si="162"/>
        <v>8231332</v>
      </c>
      <c r="F366" s="70">
        <f t="shared" si="162"/>
        <v>9073765</v>
      </c>
      <c r="G366" s="70">
        <f t="shared" si="162"/>
        <v>8114268</v>
      </c>
      <c r="H366" s="70">
        <f t="shared" si="162"/>
        <v>8114268</v>
      </c>
      <c r="I366" s="70">
        <f t="shared" si="162"/>
        <v>8114268</v>
      </c>
      <c r="J366" s="70">
        <f>J367+J371+J373</f>
        <v>0</v>
      </c>
      <c r="K366" s="122">
        <f t="shared" si="162"/>
        <v>23904096</v>
      </c>
    </row>
    <row r="367" spans="1:11" ht="15">
      <c r="A367" s="145" t="s">
        <v>300</v>
      </c>
      <c r="B367" s="24" t="s">
        <v>203</v>
      </c>
      <c r="C367" s="179">
        <f t="shared" ref="C367:K367" si="163">C368+C369+C370</f>
        <v>3227000</v>
      </c>
      <c r="D367" s="72">
        <f t="shared" si="163"/>
        <v>3727992</v>
      </c>
      <c r="E367" s="72">
        <f t="shared" si="163"/>
        <v>3227000</v>
      </c>
      <c r="F367" s="72">
        <f t="shared" si="163"/>
        <v>3727992</v>
      </c>
      <c r="G367" s="72">
        <f t="shared" si="163"/>
        <v>3642375</v>
      </c>
      <c r="H367" s="72">
        <f t="shared" si="163"/>
        <v>3642375</v>
      </c>
      <c r="I367" s="72">
        <f t="shared" si="163"/>
        <v>3642375</v>
      </c>
      <c r="J367" s="72">
        <f>J368+J369+J370</f>
        <v>0</v>
      </c>
      <c r="K367" s="121">
        <f t="shared" si="163"/>
        <v>23747986</v>
      </c>
    </row>
    <row r="368" spans="1:11" ht="15">
      <c r="A368" s="146" t="s">
        <v>204</v>
      </c>
      <c r="B368" s="28" t="s">
        <v>205</v>
      </c>
      <c r="C368" s="176">
        <f t="shared" ref="C368:D370" si="164">E368</f>
        <v>1000</v>
      </c>
      <c r="D368" s="89">
        <f t="shared" si="164"/>
        <v>506000</v>
      </c>
      <c r="E368" s="159">
        <v>1000</v>
      </c>
      <c r="F368" s="159">
        <v>506000</v>
      </c>
      <c r="G368" s="159">
        <v>496621</v>
      </c>
      <c r="H368" s="159">
        <f>G368</f>
        <v>496621</v>
      </c>
      <c r="I368" s="159">
        <f>H368</f>
        <v>496621</v>
      </c>
      <c r="J368" s="160">
        <f>G368-I368</f>
        <v>0</v>
      </c>
      <c r="K368" s="161">
        <v>13954235</v>
      </c>
    </row>
    <row r="369" spans="1:11" ht="15">
      <c r="A369" s="146" t="s">
        <v>206</v>
      </c>
      <c r="B369" s="28" t="s">
        <v>207</v>
      </c>
      <c r="C369" s="176">
        <f t="shared" si="164"/>
        <v>3000000</v>
      </c>
      <c r="D369" s="89">
        <f t="shared" si="164"/>
        <v>3005200</v>
      </c>
      <c r="E369" s="159">
        <v>3000000</v>
      </c>
      <c r="F369" s="159">
        <f>3000000+5200</f>
        <v>3005200</v>
      </c>
      <c r="G369" s="159">
        <f>2991660+500</f>
        <v>2992160</v>
      </c>
      <c r="H369" s="159">
        <f>G369</f>
        <v>2992160</v>
      </c>
      <c r="I369" s="159">
        <f>H369</f>
        <v>2992160</v>
      </c>
      <c r="J369" s="160">
        <f>G369-I369</f>
        <v>0</v>
      </c>
      <c r="K369" s="161">
        <f>373958+500</f>
        <v>374458</v>
      </c>
    </row>
    <row r="370" spans="1:11" ht="15">
      <c r="A370" s="146" t="s">
        <v>208</v>
      </c>
      <c r="B370" s="28" t="s">
        <v>209</v>
      </c>
      <c r="C370" s="176">
        <f t="shared" si="164"/>
        <v>226000</v>
      </c>
      <c r="D370" s="89">
        <f t="shared" si="164"/>
        <v>216792</v>
      </c>
      <c r="E370" s="159">
        <v>226000</v>
      </c>
      <c r="F370" s="159">
        <v>216792</v>
      </c>
      <c r="G370" s="159">
        <v>153594</v>
      </c>
      <c r="H370" s="159">
        <f>G370</f>
        <v>153594</v>
      </c>
      <c r="I370" s="159">
        <v>153594</v>
      </c>
      <c r="J370" s="160">
        <f>G370-I370</f>
        <v>0</v>
      </c>
      <c r="K370" s="161">
        <v>9419293</v>
      </c>
    </row>
    <row r="371" spans="1:11" ht="15" hidden="1">
      <c r="A371" s="192" t="s">
        <v>210</v>
      </c>
      <c r="B371" s="24" t="s">
        <v>211</v>
      </c>
      <c r="C371" s="188"/>
      <c r="D371" s="72">
        <f>D372</f>
        <v>0</v>
      </c>
      <c r="E371" s="164">
        <f t="shared" ref="E371:K371" si="165">E372</f>
        <v>0</v>
      </c>
      <c r="F371" s="164">
        <f t="shared" si="165"/>
        <v>0</v>
      </c>
      <c r="G371" s="164">
        <f t="shared" si="165"/>
        <v>0</v>
      </c>
      <c r="H371" s="164">
        <f t="shared" si="165"/>
        <v>0</v>
      </c>
      <c r="I371" s="164">
        <f t="shared" si="165"/>
        <v>0</v>
      </c>
      <c r="J371" s="164">
        <f t="shared" si="165"/>
        <v>0</v>
      </c>
      <c r="K371" s="193">
        <f t="shared" si="165"/>
        <v>0</v>
      </c>
    </row>
    <row r="372" spans="1:11" ht="15" hidden="1">
      <c r="A372" s="146" t="s">
        <v>212</v>
      </c>
      <c r="B372" s="28" t="s">
        <v>213</v>
      </c>
      <c r="C372" s="189"/>
      <c r="D372" s="89"/>
      <c r="E372" s="159"/>
      <c r="F372" s="159"/>
      <c r="G372" s="159"/>
      <c r="H372" s="162">
        <f>G372</f>
        <v>0</v>
      </c>
      <c r="I372" s="159"/>
      <c r="J372" s="159">
        <f>G372-I372</f>
        <v>0</v>
      </c>
      <c r="K372" s="161"/>
    </row>
    <row r="373" spans="1:11" ht="20.25" customHeight="1">
      <c r="A373" s="146" t="s">
        <v>214</v>
      </c>
      <c r="B373" s="28" t="s">
        <v>215</v>
      </c>
      <c r="C373" s="176">
        <f>E373</f>
        <v>5004332</v>
      </c>
      <c r="D373" s="89">
        <f>F373</f>
        <v>5345773</v>
      </c>
      <c r="E373" s="159">
        <v>5004332</v>
      </c>
      <c r="F373" s="159">
        <v>5345773</v>
      </c>
      <c r="G373" s="159">
        <v>4471893</v>
      </c>
      <c r="H373" s="159">
        <f>G373</f>
        <v>4471893</v>
      </c>
      <c r="I373" s="159">
        <f>H373</f>
        <v>4471893</v>
      </c>
      <c r="J373" s="160">
        <f>G373-I373</f>
        <v>0</v>
      </c>
      <c r="K373" s="161">
        <v>156110</v>
      </c>
    </row>
    <row r="374" spans="1:11" ht="18" hidden="1">
      <c r="A374" s="20" t="s">
        <v>256</v>
      </c>
      <c r="B374" s="21" t="s">
        <v>217</v>
      </c>
      <c r="C374" s="21"/>
      <c r="D374" s="70">
        <f>D375+D376+D377+D378+D379</f>
        <v>0</v>
      </c>
      <c r="E374" s="70">
        <f t="shared" ref="E374:J374" si="166">E375+E376+E377+E378+E379</f>
        <v>0</v>
      </c>
      <c r="F374" s="70">
        <f t="shared" si="166"/>
        <v>0</v>
      </c>
      <c r="G374" s="70">
        <f t="shared" si="166"/>
        <v>0</v>
      </c>
      <c r="H374" s="70">
        <f t="shared" si="166"/>
        <v>0</v>
      </c>
      <c r="I374" s="70">
        <f t="shared" si="166"/>
        <v>0</v>
      </c>
      <c r="J374" s="70">
        <f t="shared" si="166"/>
        <v>0</v>
      </c>
      <c r="K374" s="122">
        <f>K375+K376+K377+K378+K379</f>
        <v>0</v>
      </c>
    </row>
    <row r="375" spans="1:11" ht="15" hidden="1">
      <c r="A375" s="27" t="s">
        <v>218</v>
      </c>
      <c r="B375" s="28" t="s">
        <v>219</v>
      </c>
      <c r="C375" s="28"/>
      <c r="D375" s="89"/>
      <c r="E375" s="80"/>
      <c r="F375" s="90"/>
      <c r="G375" s="80"/>
      <c r="H375" s="89"/>
      <c r="I375" s="80"/>
      <c r="J375" s="80">
        <f>G375-I375</f>
        <v>0</v>
      </c>
      <c r="K375" s="86"/>
    </row>
    <row r="376" spans="1:11" ht="15" hidden="1">
      <c r="A376" s="27" t="s">
        <v>220</v>
      </c>
      <c r="B376" s="28" t="s">
        <v>221</v>
      </c>
      <c r="C376" s="28"/>
      <c r="D376" s="89"/>
      <c r="E376" s="80"/>
      <c r="F376" s="90"/>
      <c r="G376" s="80"/>
      <c r="H376" s="89"/>
      <c r="I376" s="80"/>
      <c r="J376" s="80">
        <f>G376-I376</f>
        <v>0</v>
      </c>
      <c r="K376" s="86"/>
    </row>
    <row r="377" spans="1:11" ht="15" hidden="1">
      <c r="A377" s="27" t="s">
        <v>222</v>
      </c>
      <c r="B377" s="28" t="s">
        <v>223</v>
      </c>
      <c r="C377" s="28"/>
      <c r="D377" s="89"/>
      <c r="E377" s="80"/>
      <c r="F377" s="90"/>
      <c r="G377" s="80"/>
      <c r="H377" s="89"/>
      <c r="I377" s="80"/>
      <c r="J377" s="80">
        <f>G377-I377</f>
        <v>0</v>
      </c>
      <c r="K377" s="86"/>
    </row>
    <row r="378" spans="1:11" ht="15" hidden="1">
      <c r="A378" s="27" t="s">
        <v>245</v>
      </c>
      <c r="B378" s="28" t="s">
        <v>225</v>
      </c>
      <c r="C378" s="28"/>
      <c r="D378" s="89"/>
      <c r="E378" s="80"/>
      <c r="F378" s="80"/>
      <c r="G378" s="80"/>
      <c r="H378" s="89"/>
      <c r="I378" s="80"/>
      <c r="J378" s="80">
        <f>G378-I378</f>
        <v>0</v>
      </c>
      <c r="K378" s="86"/>
    </row>
    <row r="379" spans="1:11" ht="15" hidden="1">
      <c r="A379" s="27" t="s">
        <v>226</v>
      </c>
      <c r="B379" s="28" t="s">
        <v>227</v>
      </c>
      <c r="C379" s="28"/>
      <c r="D379" s="89"/>
      <c r="E379" s="80"/>
      <c r="F379" s="90"/>
      <c r="G379" s="80"/>
      <c r="H379" s="89"/>
      <c r="I379" s="80"/>
      <c r="J379" s="80">
        <f>G379-I379</f>
        <v>0</v>
      </c>
      <c r="K379" s="86"/>
    </row>
    <row r="380" spans="1:11" ht="18" hidden="1">
      <c r="A380" s="16" t="s">
        <v>246</v>
      </c>
      <c r="B380" s="17" t="s">
        <v>229</v>
      </c>
      <c r="C380" s="17"/>
      <c r="D380" s="125"/>
      <c r="E380" s="126"/>
      <c r="F380" s="126"/>
      <c r="G380" s="126"/>
      <c r="H380" s="125"/>
      <c r="I380" s="126"/>
      <c r="J380" s="127"/>
      <c r="K380" s="128"/>
    </row>
    <row r="381" spans="1:11" ht="15" hidden="1">
      <c r="A381" s="55" t="s">
        <v>247</v>
      </c>
      <c r="B381" s="56" t="s">
        <v>231</v>
      </c>
      <c r="C381" s="56"/>
      <c r="D381" s="91"/>
      <c r="E381" s="91"/>
      <c r="F381" s="91"/>
      <c r="G381" s="91"/>
      <c r="H381" s="89"/>
      <c r="I381" s="80"/>
      <c r="J381" s="129"/>
      <c r="K381" s="86"/>
    </row>
    <row r="382" spans="1:11" ht="15.75" hidden="1" thickBot="1">
      <c r="A382" s="109" t="s">
        <v>257</v>
      </c>
      <c r="B382" s="110" t="s">
        <v>233</v>
      </c>
      <c r="C382" s="110"/>
      <c r="D382" s="130"/>
      <c r="E382" s="130"/>
      <c r="F382" s="130"/>
      <c r="G382" s="130"/>
      <c r="H382" s="131"/>
      <c r="I382" s="132"/>
      <c r="J382" s="133"/>
      <c r="K382" s="134"/>
    </row>
    <row r="383" spans="1:11" ht="16.5" customHeight="1">
      <c r="A383" s="196" t="s">
        <v>258</v>
      </c>
      <c r="B383" s="198"/>
      <c r="C383" s="198"/>
      <c r="D383" s="198"/>
      <c r="E383" s="198"/>
      <c r="F383" s="194" t="s">
        <v>259</v>
      </c>
      <c r="G383" s="194"/>
      <c r="H383" s="194"/>
      <c r="I383" s="194"/>
      <c r="J383" s="215" t="s">
        <v>260</v>
      </c>
      <c r="K383" s="215"/>
    </row>
    <row r="384" spans="1:11">
      <c r="A384" s="195" t="s">
        <v>339</v>
      </c>
      <c r="B384" s="136"/>
      <c r="C384" s="136"/>
      <c r="D384" s="198"/>
      <c r="E384" s="198"/>
      <c r="F384" s="194" t="s">
        <v>261</v>
      </c>
      <c r="G384" s="137"/>
      <c r="H384" s="137"/>
      <c r="I384" s="137"/>
      <c r="J384" s="216" t="s">
        <v>262</v>
      </c>
      <c r="K384" s="216"/>
    </row>
    <row r="385" spans="1:11">
      <c r="A385" s="198"/>
      <c r="B385" s="198"/>
      <c r="C385" s="198"/>
      <c r="D385" s="198"/>
      <c r="E385" s="198"/>
      <c r="F385" s="204"/>
      <c r="G385" s="198"/>
      <c r="H385" s="198"/>
      <c r="I385" s="198"/>
      <c r="J385" s="198"/>
      <c r="K385" s="198"/>
    </row>
    <row r="386" spans="1:11">
      <c r="A386" s="198"/>
      <c r="B386" s="198"/>
      <c r="C386" s="198"/>
      <c r="D386" s="194" t="s">
        <v>335</v>
      </c>
      <c r="E386" s="198"/>
      <c r="F386" s="198"/>
      <c r="G386" s="198"/>
      <c r="H386" s="194" t="s">
        <v>337</v>
      </c>
      <c r="I386" s="198"/>
      <c r="J386" s="198"/>
      <c r="K386" s="198"/>
    </row>
    <row r="387" spans="1:11">
      <c r="A387" s="198"/>
      <c r="B387" s="198"/>
      <c r="C387" s="198"/>
      <c r="D387" s="194" t="s">
        <v>336</v>
      </c>
      <c r="E387" s="198"/>
      <c r="F387" s="198"/>
      <c r="G387" s="198"/>
      <c r="H387" s="194" t="s">
        <v>338</v>
      </c>
      <c r="I387" s="198"/>
      <c r="J387" s="198"/>
      <c r="K387" s="198"/>
    </row>
  </sheetData>
  <mergeCells count="15">
    <mergeCell ref="J383:K383"/>
    <mergeCell ref="J384:K384"/>
    <mergeCell ref="H6:H7"/>
    <mergeCell ref="I6:I7"/>
    <mergeCell ref="J6:J7"/>
    <mergeCell ref="K6:K7"/>
    <mergeCell ref="A3:J3"/>
    <mergeCell ref="A6:A7"/>
    <mergeCell ref="B6:B7"/>
    <mergeCell ref="C6:C7"/>
    <mergeCell ref="D6:D7"/>
    <mergeCell ref="E6:E7"/>
    <mergeCell ref="F6:F7"/>
    <mergeCell ref="G6:G7"/>
    <mergeCell ref="B4:G4"/>
  </mergeCells>
  <pageMargins left="0" right="0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Anexa13MFP</vt:lpstr>
      <vt:lpstr>Anexa13MFP!Print_Area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2020-05-06T12:32:34Z</cp:lastPrinted>
  <dcterms:created xsi:type="dcterms:W3CDTF">2020-03-17T07:25:02Z</dcterms:created>
  <dcterms:modified xsi:type="dcterms:W3CDTF">2020-05-06T12:41:12Z</dcterms:modified>
</cp:coreProperties>
</file>