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unctionare" sheetId="1" r:id="rId1"/>
    <sheet name="dezvoltare" sheetId="2" r:id="rId2"/>
  </sheets>
  <definedNames>
    <definedName name="_xlnm.Print_Area" localSheetId="1">'dezvoltare'!$A$1:$L$155</definedName>
  </definedNames>
  <calcPr fullCalcOnLoad="1"/>
</workbook>
</file>

<file path=xl/sharedStrings.xml><?xml version="1.0" encoding="utf-8"?>
<sst xmlns="http://schemas.openxmlformats.org/spreadsheetml/2006/main" count="665" uniqueCount="264">
  <si>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</si>
  <si>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</si>
  <si>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</si>
  <si>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</si>
  <si>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</si>
  <si>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</si>
  <si>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</si>
  <si>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</si>
  <si>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</si>
  <si>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</si>
  <si>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</si>
  <si>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</si>
  <si>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</si>
  <si>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</si>
  <si>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</si>
  <si>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</si>
  <si>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</si>
  <si>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</si>
  <si>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</si>
  <si>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</si>
  <si>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</si>
  <si>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</si>
  <si>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</si>
  <si>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</si>
  <si>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</si>
  <si>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</si>
  <si>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</si>
  <si>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</si>
  <si>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</si>
  <si>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</si>
  <si>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</si>
  <si>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</si>
  <si>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</si>
  <si>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</si>
  <si>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</si>
  <si>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</si>
  <si>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</si>
  <si>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</si>
  <si>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</si>
  <si>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</si>
  <si>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</si>
  <si>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</si>
  <si>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</si>
  <si>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</si>
  <si>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</si>
  <si>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</si>
  <si>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</si>
  <si>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</si>
  <si>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</si>
  <si>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</si>
  <si>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</si>
  <si>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</si>
  <si>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</si>
  <si>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</si>
  <si>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</si>
  <si>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</si>
  <si>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</si>
  <si>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</si>
  <si>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</si>
  <si>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</si>
  <si>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</si>
  <si>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</si>
  <si>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</si>
  <si>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</si>
  <si>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</si>
  <si>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</si>
  <si>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</si>
  <si>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</si>
  <si>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</si>
  <si>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</si>
  <si>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</si>
  <si>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</si>
  <si>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</si>
  <si>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</si>
  <si>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</si>
  <si>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</si>
  <si>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</si>
  <si>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</si>
  <si>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</si>
  <si>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</si>
  <si>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</si>
  <si>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</si>
  <si>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</si>
  <si>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</si>
  <si>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</si>
  <si>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</si>
  <si>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</si>
  <si>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</si>
  <si>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</si>
  <si>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</si>
  <si>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</si>
  <si>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</si>
  <si>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</si>
  <si>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</si>
  <si>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</si>
  <si>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</si>
  <si>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</si>
  <si>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</si>
  <si>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</si>
  <si>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</si>
  <si>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</si>
  <si>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</si>
  <si>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</si>
  <si>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</si>
  <si>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</si>
  <si>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</si>
  <si>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</si>
  <si>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</si>
  <si>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</si>
  <si>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</si>
  <si>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</si>
  <si>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</si>
  <si>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</si>
  <si>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</si>
  <si>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</si>
  <si>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</si>
  <si>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</si>
  <si>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</si>
  <si>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</si>
  <si>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</si>
  <si>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</si>
  <si>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</si>
  <si>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</si>
  <si>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</si>
  <si>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</si>
  <si>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</si>
  <si>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</si>
  <si>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</si>
  <si>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</si>
  <si>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</si>
  <si>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</si>
  <si>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</si>
  <si>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</si>
  <si>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</si>
  <si>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</si>
  <si>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</si>
  <si>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</si>
  <si>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</si>
  <si>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</si>
  <si>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</si>
  <si>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</si>
  <si>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</si>
  <si>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</si>
  <si>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</si>
  <si>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</si>
  <si>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</si>
  <si>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</si>
  <si>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</si>
  <si>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</si>
  <si>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</si>
  <si>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</si>
  <si>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</si>
  <si>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</si>
  <si>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</si>
  <si>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</si>
  <si>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</si>
  <si>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</si>
  <si>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</si>
  <si>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</si>
  <si>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</si>
  <si>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</si>
  <si>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</si>
  <si>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</si>
  <si>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</si>
  <si>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</si>
  <si>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</si>
  <si>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</si>
  <si>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</si>
  <si>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</si>
  <si>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</si>
  <si>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</si>
  <si>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</si>
  <si>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</si>
  <si>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</si>
  <si>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</si>
  <si>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</si>
  <si>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</si>
  <si>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</si>
  <si>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</si>
  <si>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</si>
  <si>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</si>
  <si>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</si>
  <si>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</si>
  <si>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</si>
  <si>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</si>
  <si>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</si>
  <si>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</si>
  <si>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</si>
  <si>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</si>
  <si>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</si>
  <si>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</si>
  <si>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</si>
  <si>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</si>
  <si>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</si>
  <si>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</si>
  <si>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</si>
  <si>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</si>
  <si>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</si>
  <si>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</si>
  <si>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</si>
  <si>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</si>
  <si>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</si>
  <si>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</si>
  <si>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</si>
  <si>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</si>
  <si>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</si>
  <si>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</si>
  <si>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</si>
  <si>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</si>
  <si>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</si>
  <si>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</si>
  <si>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</si>
  <si>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</si>
  <si>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</si>
  <si>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</si>
  <si>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</si>
  <si>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</si>
  <si>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</si>
  <si>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</si>
  <si>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</si>
  <si>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</si>
  <si>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</si>
  <si>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</si>
  <si>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</si>
  <si>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</si>
  <si>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</si>
  <si>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</si>
  <si>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</si>
  <si>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</si>
  <si>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</si>
  <si>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</si>
  <si>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</si>
  <si>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</si>
  <si>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</si>
  <si>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</si>
  <si>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</si>
  <si>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</si>
  <si>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cadru financiar 2014-2020                            (58)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</si>
  <si>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</si>
  <si>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</si>
  <si>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</si>
  <si>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</si>
  <si>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</si>
  <si>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</si>
  <si>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</si>
  <si>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*cheltuieli de capital                             (70)</t>
  </si>
  <si>
    <t>DAS</t>
  </si>
  <si>
    <t>Secundar inferior</t>
  </si>
  <si>
    <t>Secundar superior</t>
  </si>
  <si>
    <t>% realizari/
prevederi anuale</t>
  </si>
  <si>
    <t>% Realizat/
Prevederi anuale</t>
  </si>
  <si>
    <t>5/1</t>
  </si>
  <si>
    <t>CHELTUIELI      -  la 30 IUNIE 2019</t>
  </si>
  <si>
    <t>*proiecte FEN                                                                        (58)</t>
  </si>
  <si>
    <t>CHELTUIELI       -      la 30 IUNIE 2019</t>
  </si>
  <si>
    <t>*proiecte FEN                                                                       (58)</t>
  </si>
  <si>
    <t>*proiecte FEN   cadru financiar 2014-2020                         (58)</t>
  </si>
  <si>
    <t>% prevederi/prevederi anuale</t>
  </si>
  <si>
    <t>ANEXA nr. 2 la H.C.L. nr. 157/25.07.2019</t>
  </si>
  <si>
    <t>PREŞEDINTE DE ŞEDINŢĂ,</t>
  </si>
  <si>
    <t>RESSLER ŞTEFAN</t>
  </si>
  <si>
    <t>SECRETAR,</t>
  </si>
  <si>
    <t>MIHAELA MARIA RACOLŢA</t>
  </si>
  <si>
    <t>ANEXA nr. 2.1 la HCL nr. 157/25.07.2019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</si>
</sst>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23" fillId="24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3" fontId="26" fillId="0" borderId="11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7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2" fillId="20" borderId="12" xfId="0" applyNumberFormat="1" applyFont="1" applyFill="1" applyBorder="1" applyAlignment="1">
      <alignment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32" fillId="24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20" borderId="13" xfId="0" applyFont="1" applyFill="1" applyBorder="1" applyAlignment="1">
      <alignment horizontal="center" wrapText="1"/>
    </xf>
    <xf numFmtId="0" fontId="32" fillId="20" borderId="13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right"/>
    </xf>
    <xf numFmtId="0" fontId="32" fillId="8" borderId="1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3" fontId="34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24" borderId="14" xfId="0" applyFill="1" applyBorder="1" applyAlignment="1">
      <alignment/>
    </xf>
    <xf numFmtId="0" fontId="28" fillId="24" borderId="12" xfId="0" applyFont="1" applyFill="1" applyBorder="1" applyAlignment="1">
      <alignment horizontal="center"/>
    </xf>
    <xf numFmtId="3" fontId="2" fillId="24" borderId="12" xfId="0" applyNumberFormat="1" applyFont="1" applyFill="1" applyBorder="1" applyAlignment="1">
      <alignment/>
    </xf>
    <xf numFmtId="3" fontId="33" fillId="24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30" fillId="4" borderId="11" xfId="0" applyFont="1" applyFill="1" applyBorder="1" applyAlignment="1">
      <alignment/>
    </xf>
    <xf numFmtId="3" fontId="30" fillId="4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0" fillId="11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right"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2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6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4" borderId="1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4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6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9" xfId="0" applyFont="1" applyFill="1" applyBorder="1" applyAlignment="1">
      <alignment horizontal="center"/>
    </xf>
    <xf numFmtId="0" fontId="26" fillId="22" borderId="13" xfId="0" applyFont="1" applyFill="1" applyBorder="1" applyAlignment="1">
      <alignment horizontal="center"/>
    </xf>
    <xf numFmtId="0" fontId="26" fillId="22" borderId="2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26" fillId="22" borderId="21" xfId="0" applyFont="1" applyFill="1" applyBorder="1" applyAlignment="1">
      <alignment horizontal="center"/>
    </xf>
    <xf numFmtId="3" fontId="30" fillId="22" borderId="12" xfId="0" applyNumberFormat="1" applyFont="1" applyFill="1" applyBorder="1" applyAlignment="1">
      <alignment/>
    </xf>
    <xf numFmtId="3" fontId="30" fillId="22" borderId="2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/>
    </xf>
    <xf numFmtId="0" fontId="1" fillId="26" borderId="11" xfId="0" applyFont="1" applyFill="1" applyBorder="1" applyAlignment="1">
      <alignment horizontal="right"/>
    </xf>
    <xf numFmtId="3" fontId="22" fillId="26" borderId="11" xfId="0" applyNumberFormat="1" applyFont="1" applyFill="1" applyBorder="1" applyAlignment="1">
      <alignment/>
    </xf>
    <xf numFmtId="0" fontId="22" fillId="26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" fillId="0" borderId="23" xfId="0" applyNumberFormat="1" applyFont="1" applyBorder="1" applyAlignment="1" quotePrefix="1">
      <alignment/>
    </xf>
    <xf numFmtId="10" fontId="0" fillId="0" borderId="0" xfId="0" applyNumberFormat="1" applyFont="1" applyAlignment="1">
      <alignment/>
    </xf>
    <xf numFmtId="3" fontId="22" fillId="20" borderId="24" xfId="0" applyNumberFormat="1" applyFont="1" applyFill="1" applyBorder="1" applyAlignment="1">
      <alignment/>
    </xf>
    <xf numFmtId="0" fontId="31" fillId="22" borderId="11" xfId="0" applyFont="1" applyFill="1" applyBorder="1" applyAlignment="1">
      <alignment horizontal="center"/>
    </xf>
    <xf numFmtId="3" fontId="26" fillId="22" borderId="11" xfId="0" applyNumberFormat="1" applyFont="1" applyFill="1" applyBorder="1" applyAlignment="1">
      <alignment/>
    </xf>
    <xf numFmtId="3" fontId="30" fillId="22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6" fillId="22" borderId="10" xfId="0" applyFont="1" applyFill="1" applyBorder="1" applyAlignment="1">
      <alignment horizontal="center"/>
    </xf>
    <xf numFmtId="10" fontId="2" fillId="0" borderId="25" xfId="0" applyNumberFormat="1" applyFont="1" applyBorder="1" applyAlignment="1" quotePrefix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32" fillId="27" borderId="20" xfId="0" applyFont="1" applyFill="1" applyBorder="1" applyAlignment="1">
      <alignment horizontal="center" wrapText="1"/>
    </xf>
    <xf numFmtId="49" fontId="2" fillId="27" borderId="17" xfId="0" applyNumberFormat="1" applyFont="1" applyFill="1" applyBorder="1" applyAlignment="1">
      <alignment horizontal="center"/>
    </xf>
    <xf numFmtId="10" fontId="2" fillId="27" borderId="17" xfId="0" applyNumberFormat="1" applyFont="1" applyFill="1" applyBorder="1" applyAlignment="1">
      <alignment/>
    </xf>
    <xf numFmtId="10" fontId="2" fillId="27" borderId="17" xfId="0" applyNumberFormat="1" applyFont="1" applyFill="1" applyBorder="1" applyAlignment="1">
      <alignment horizontal="right"/>
    </xf>
    <xf numFmtId="3" fontId="2" fillId="27" borderId="17" xfId="0" applyNumberFormat="1" applyFont="1" applyFill="1" applyBorder="1" applyAlignment="1">
      <alignment/>
    </xf>
    <xf numFmtId="3" fontId="0" fillId="27" borderId="0" xfId="0" applyNumberFormat="1" applyFill="1" applyAlignment="1">
      <alignment/>
    </xf>
    <xf numFmtId="10" fontId="2" fillId="27" borderId="22" xfId="0" applyNumberFormat="1" applyFont="1" applyFill="1" applyBorder="1" applyAlignment="1">
      <alignment/>
    </xf>
    <xf numFmtId="3" fontId="2" fillId="27" borderId="0" xfId="0" applyNumberFormat="1" applyFont="1" applyFill="1" applyBorder="1" applyAlignment="1">
      <alignment/>
    </xf>
    <xf numFmtId="3" fontId="2" fillId="27" borderId="0" xfId="0" applyNumberFormat="1" applyFont="1" applyFill="1" applyAlignment="1">
      <alignment/>
    </xf>
    <xf numFmtId="10" fontId="22" fillId="20" borderId="26" xfId="0" applyNumberFormat="1" applyFont="1" applyFill="1" applyBorder="1" applyAlignment="1">
      <alignment/>
    </xf>
    <xf numFmtId="0" fontId="28" fillId="24" borderId="10" xfId="0" applyFont="1" applyFill="1" applyBorder="1" applyAlignment="1" applyProtection="1">
      <alignment horizontal="right" wrapText="1"/>
      <protection/>
    </xf>
    <xf numFmtId="0" fontId="26" fillId="20" borderId="11" xfId="0" applyFont="1" applyFill="1" applyBorder="1" applyAlignment="1">
      <alignment/>
    </xf>
    <xf numFmtId="0" fontId="32" fillId="20" borderId="11" xfId="0" applyFont="1" applyFill="1" applyBorder="1" applyAlignment="1">
      <alignment horizontal="center" wrapText="1"/>
    </xf>
    <xf numFmtId="0" fontId="32" fillId="20" borderId="11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22" fillId="22" borderId="11" xfId="0" applyFont="1" applyFill="1" applyBorder="1" applyAlignment="1">
      <alignment/>
    </xf>
    <xf numFmtId="0" fontId="32" fillId="3" borderId="1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/>
    </xf>
    <xf numFmtId="0" fontId="39" fillId="3" borderId="2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/>
    </xf>
    <xf numFmtId="0" fontId="32" fillId="20" borderId="17" xfId="0" applyFont="1" applyFill="1" applyBorder="1" applyAlignment="1">
      <alignment horizontal="center" wrapText="1"/>
    </xf>
    <xf numFmtId="10" fontId="22" fillId="7" borderId="17" xfId="0" applyNumberFormat="1" applyFont="1" applyFill="1" applyBorder="1" applyAlignment="1">
      <alignment horizontal="right"/>
    </xf>
    <xf numFmtId="10" fontId="22" fillId="0" borderId="17" xfId="0" applyNumberFormat="1" applyFont="1" applyBorder="1" applyAlignment="1">
      <alignment/>
    </xf>
    <xf numFmtId="10" fontId="24" fillId="24" borderId="17" xfId="0" applyNumberFormat="1" applyFont="1" applyFill="1" applyBorder="1" applyAlignment="1">
      <alignment/>
    </xf>
    <xf numFmtId="10" fontId="22" fillId="24" borderId="17" xfId="0" applyNumberFormat="1" applyFont="1" applyFill="1" applyBorder="1" applyAlignment="1">
      <alignment/>
    </xf>
    <xf numFmtId="10" fontId="24" fillId="4" borderId="17" xfId="0" applyNumberFormat="1" applyFont="1" applyFill="1" applyBorder="1" applyAlignment="1">
      <alignment/>
    </xf>
    <xf numFmtId="10" fontId="36" fillId="24" borderId="17" xfId="0" applyNumberFormat="1" applyFont="1" applyFill="1" applyBorder="1" applyAlignment="1">
      <alignment/>
    </xf>
    <xf numFmtId="10" fontId="22" fillId="22" borderId="17" xfId="0" applyNumberFormat="1" applyFont="1" applyFill="1" applyBorder="1" applyAlignment="1">
      <alignment/>
    </xf>
    <xf numFmtId="10" fontId="24" fillId="22" borderId="17" xfId="0" applyNumberFormat="1" applyFont="1" applyFill="1" applyBorder="1" applyAlignment="1">
      <alignment/>
    </xf>
    <xf numFmtId="10" fontId="22" fillId="26" borderId="17" xfId="0" applyNumberFormat="1" applyFont="1" applyFill="1" applyBorder="1" applyAlignment="1">
      <alignment/>
    </xf>
    <xf numFmtId="10" fontId="22" fillId="0" borderId="17" xfId="0" applyNumberFormat="1" applyFont="1" applyFill="1" applyBorder="1" applyAlignment="1">
      <alignment/>
    </xf>
    <xf numFmtId="0" fontId="37" fillId="24" borderId="10" xfId="0" applyFont="1" applyFill="1" applyBorder="1" applyAlignment="1" applyProtection="1">
      <alignment horizontal="right"/>
      <protection/>
    </xf>
    <xf numFmtId="0" fontId="0" fillId="11" borderId="14" xfId="0" applyFont="1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0" fontId="22" fillId="24" borderId="12" xfId="0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3" fontId="36" fillId="24" borderId="12" xfId="0" applyNumberFormat="1" applyFont="1" applyFill="1" applyBorder="1" applyAlignment="1">
      <alignment/>
    </xf>
    <xf numFmtId="10" fontId="24" fillId="24" borderId="22" xfId="0" applyNumberFormat="1" applyFont="1" applyFill="1" applyBorder="1" applyAlignment="1">
      <alignment/>
    </xf>
    <xf numFmtId="0" fontId="32" fillId="20" borderId="24" xfId="0" applyFont="1" applyFill="1" applyBorder="1" applyAlignment="1">
      <alignment horizontal="center" vertical="center" wrapText="1"/>
    </xf>
    <xf numFmtId="0" fontId="32" fillId="20" borderId="24" xfId="0" applyFont="1" applyFill="1" applyBorder="1" applyAlignment="1">
      <alignment horizontal="center" vertical="center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32" fillId="27" borderId="2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3" fontId="33" fillId="24" borderId="11" xfId="0" applyNumberFormat="1" applyFont="1" applyFill="1" applyBorder="1" applyAlignment="1">
      <alignment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8" fillId="29" borderId="11" xfId="0" applyFont="1" applyFill="1" applyBorder="1" applyAlignment="1">
      <alignment horizontal="center"/>
    </xf>
    <xf numFmtId="3" fontId="37" fillId="29" borderId="11" xfId="0" applyNumberFormat="1" applyFont="1" applyFill="1" applyBorder="1" applyAlignment="1">
      <alignment horizontal="right"/>
    </xf>
    <xf numFmtId="0" fontId="22" fillId="20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28" fillId="29" borderId="10" xfId="0" applyFont="1" applyFill="1" applyBorder="1" applyAlignment="1">
      <alignment horizontal="right"/>
    </xf>
    <xf numFmtId="10" fontId="37" fillId="27" borderId="17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22" fillId="4" borderId="11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27" xfId="0" applyFont="1" applyFill="1" applyBorder="1" applyAlignment="1">
      <alignment horizontal="center"/>
    </xf>
    <xf numFmtId="0" fontId="25" fillId="22" borderId="28" xfId="0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21" xfId="0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31" xfId="0" applyFont="1" applyFill="1" applyBorder="1" applyAlignment="1">
      <alignment horizontal="center"/>
    </xf>
    <xf numFmtId="3" fontId="25" fillId="22" borderId="13" xfId="0" applyNumberFormat="1" applyFont="1" applyFill="1" applyBorder="1" applyAlignment="1">
      <alignment horizontal="center"/>
    </xf>
    <xf numFmtId="0" fontId="25" fillId="22" borderId="20" xfId="0" applyFont="1" applyFill="1" applyBorder="1" applyAlignment="1">
      <alignment horizontal="center"/>
    </xf>
    <xf numFmtId="0" fontId="25" fillId="22" borderId="12" xfId="0" applyFont="1" applyFill="1" applyBorder="1" applyAlignment="1">
      <alignment horizontal="center"/>
    </xf>
    <xf numFmtId="0" fontId="25" fillId="22" borderId="2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5" fillId="20" borderId="35" xfId="0" applyFont="1" applyFill="1" applyBorder="1" applyAlignment="1">
      <alignment horizontal="center"/>
    </xf>
    <xf numFmtId="0" fontId="25" fillId="20" borderId="24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8" borderId="10" xfId="0" applyNumberFormat="1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/>
    </xf>
    <xf numFmtId="0" fontId="26" fillId="20" borderId="13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25" fillId="20" borderId="14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310"/>
  <sheetViews>
    <sheetView tabSelected="1" zoomScalePageLayoutView="0" workbookViewId="0" topLeftCell="A1">
      <selection activeCell="A326" sqref="A326"/>
    </sheetView>
  </sheetViews>
  <sheetFormatPr defaultColWidth="9.140625" defaultRowHeight="12.75"/>
  <cols>
    <col min="1" max="1" width="58.8515625" style="53" customWidth="1"/>
    <col min="2" max="2" width="11.140625" style="53" customWidth="1"/>
    <col min="3" max="3" width="12.140625" style="53" customWidth="1"/>
    <col min="4" max="4" width="12.421875" style="53" customWidth="1"/>
    <col min="5" max="6" width="12.7109375" style="53" hidden="1" customWidth="1"/>
    <col min="7" max="7" width="10.140625" style="53" hidden="1" customWidth="1"/>
    <col min="8" max="8" width="12.421875" style="53" hidden="1" customWidth="1"/>
    <col min="9" max="9" width="10.140625" style="53" hidden="1" customWidth="1"/>
    <col min="10" max="10" width="12.7109375" style="53" customWidth="1"/>
    <col min="11" max="11" width="13.28125" style="53" customWidth="1"/>
    <col min="12" max="12" width="11.57421875" style="53" customWidth="1"/>
    <col min="13" max="13" width="12.140625" style="53" customWidth="1"/>
    <col min="14" max="14" width="9.140625" style="53" customWidth="1"/>
    <col min="15" max="15" width="11.140625" style="53" bestFit="1" customWidth="1"/>
    <col min="16" max="16" width="11.140625" style="53" customWidth="1"/>
    <col min="17" max="17" width="11.421875" style="53" customWidth="1"/>
    <col min="18" max="18" width="12.57421875" style="53" customWidth="1"/>
    <col min="19" max="16384" width="9.140625" style="53" customWidth="1"/>
  </cols>
  <sheetData>
    <row r="1" spans="1:13" ht="15">
      <c r="A1" s="226" t="s">
        <v>199</v>
      </c>
      <c r="B1" s="227"/>
      <c r="C1" s="227"/>
      <c r="D1" s="227"/>
      <c r="E1" s="227"/>
      <c r="F1" s="227"/>
      <c r="G1" s="227"/>
      <c r="H1" s="227"/>
      <c r="I1" s="227"/>
      <c r="J1" s="227"/>
      <c r="K1" s="228" t="s">
        <v>258</v>
      </c>
      <c r="L1" s="228"/>
      <c r="M1" s="228"/>
    </row>
    <row r="2" spans="1:13" ht="15">
      <c r="A2" s="226" t="s">
        <v>200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228"/>
      <c r="M2" s="228"/>
    </row>
    <row r="3" spans="1:13" ht="12.75" customHeight="1">
      <c r="A3" s="233" t="s">
        <v>172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13" ht="19.5" customHeight="1">
      <c r="A6" s="234" t="s">
        <v>252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13" ht="12.75" customHeight="1" thickBo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232" t="s">
        <v>171</v>
      </c>
      <c r="M7" s="232"/>
    </row>
    <row r="8" spans="1:14" ht="33.75">
      <c r="A8" s="248" t="s">
        <v>159</v>
      </c>
      <c r="B8" s="249"/>
      <c r="C8" s="178" t="s">
        <v>160</v>
      </c>
      <c r="D8" s="178" t="s">
        <v>161</v>
      </c>
      <c r="E8" s="179"/>
      <c r="F8" s="179"/>
      <c r="G8" s="179"/>
      <c r="H8" s="179"/>
      <c r="I8" s="179"/>
      <c r="J8" s="178" t="s">
        <v>162</v>
      </c>
      <c r="K8" s="178" t="s">
        <v>163</v>
      </c>
      <c r="L8" s="178" t="s">
        <v>164</v>
      </c>
      <c r="M8" s="178" t="s">
        <v>165</v>
      </c>
      <c r="N8" s="180" t="s">
        <v>257</v>
      </c>
    </row>
    <row r="9" spans="1:14" ht="15.75">
      <c r="A9" s="181"/>
      <c r="B9" s="173"/>
      <c r="C9" s="174">
        <v>1</v>
      </c>
      <c r="D9" s="174">
        <v>2</v>
      </c>
      <c r="E9" s="175"/>
      <c r="F9" s="175"/>
      <c r="G9" s="175"/>
      <c r="H9" s="175"/>
      <c r="I9" s="175"/>
      <c r="J9" s="174">
        <v>3</v>
      </c>
      <c r="K9" s="174">
        <v>4</v>
      </c>
      <c r="L9" s="174">
        <v>5</v>
      </c>
      <c r="M9" s="174" t="s">
        <v>168</v>
      </c>
      <c r="N9" s="182">
        <v>7</v>
      </c>
    </row>
    <row r="10" spans="1:14" ht="15">
      <c r="A10" s="97" t="s">
        <v>11</v>
      </c>
      <c r="B10" s="176" t="s">
        <v>166</v>
      </c>
      <c r="C10" s="98">
        <f>C11+C12+C21+C16+C18</f>
        <v>24640000</v>
      </c>
      <c r="D10" s="98">
        <f aca="true" t="shared" si="0" ref="D10:M10">D11+D12+D21+D16+D18</f>
        <v>14361000</v>
      </c>
      <c r="E10" s="98">
        <f t="shared" si="0"/>
        <v>19479000</v>
      </c>
      <c r="F10" s="98">
        <f t="shared" si="0"/>
        <v>19479000</v>
      </c>
      <c r="G10" s="98">
        <f t="shared" si="0"/>
        <v>19479000</v>
      </c>
      <c r="H10" s="98">
        <f t="shared" si="0"/>
        <v>19479000</v>
      </c>
      <c r="I10" s="98">
        <f t="shared" si="0"/>
        <v>19479000</v>
      </c>
      <c r="J10" s="98">
        <f t="shared" si="0"/>
        <v>23660735</v>
      </c>
      <c r="K10" s="98">
        <f t="shared" si="0"/>
        <v>23660735</v>
      </c>
      <c r="L10" s="98">
        <f t="shared" si="0"/>
        <v>11926438</v>
      </c>
      <c r="M10" s="98">
        <f t="shared" si="0"/>
        <v>11734297</v>
      </c>
      <c r="N10" s="183">
        <f>L10/C10</f>
        <v>0.4840275162337662</v>
      </c>
    </row>
    <row r="11" spans="1:14" ht="15">
      <c r="A11" s="57" t="s">
        <v>154</v>
      </c>
      <c r="B11" s="229" t="s">
        <v>10</v>
      </c>
      <c r="C11" s="58">
        <v>21800000</v>
      </c>
      <c r="D11" s="58">
        <v>12555000</v>
      </c>
      <c r="E11" s="58"/>
      <c r="F11" s="58"/>
      <c r="G11" s="58"/>
      <c r="H11" s="104"/>
      <c r="I11" s="104"/>
      <c r="J11" s="58">
        <v>21777760</v>
      </c>
      <c r="K11" s="58">
        <v>21777760</v>
      </c>
      <c r="L11" s="58">
        <v>10589447</v>
      </c>
      <c r="M11" s="58">
        <f>J11-L11</f>
        <v>11188313</v>
      </c>
      <c r="N11" s="184">
        <f>L11/C11</f>
        <v>0.4857544495412844</v>
      </c>
    </row>
    <row r="12" spans="1:14" ht="15.75" customHeight="1">
      <c r="A12" s="57" t="s">
        <v>155</v>
      </c>
      <c r="B12" s="229"/>
      <c r="C12" s="59">
        <v>2670000</v>
      </c>
      <c r="D12" s="59">
        <v>1705000</v>
      </c>
      <c r="E12" s="59"/>
      <c r="F12" s="59"/>
      <c r="G12" s="59"/>
      <c r="H12" s="245"/>
      <c r="I12" s="245"/>
      <c r="J12" s="59">
        <v>1810142</v>
      </c>
      <c r="K12" s="59">
        <v>1810142</v>
      </c>
      <c r="L12" s="59">
        <v>1359745</v>
      </c>
      <c r="M12" s="59">
        <f aca="true" t="shared" si="1" ref="M12:M20">J12-L12</f>
        <v>450397</v>
      </c>
      <c r="N12" s="184">
        <f aca="true" t="shared" si="2" ref="N12:N20">L12/C12</f>
        <v>0.5092677902621723</v>
      </c>
    </row>
    <row r="13" spans="1:14" ht="15" customHeight="1" hidden="1">
      <c r="A13" s="57" t="s">
        <v>0</v>
      </c>
      <c r="B13" s="229"/>
      <c r="C13" s="58">
        <f aca="true" t="shared" si="3" ref="C13:C20">D13+E13+F13+G13</f>
        <v>0</v>
      </c>
      <c r="D13" s="58"/>
      <c r="E13" s="58"/>
      <c r="F13" s="58"/>
      <c r="G13" s="58"/>
      <c r="H13" s="61"/>
      <c r="I13" s="61"/>
      <c r="J13" s="58"/>
      <c r="K13" s="58"/>
      <c r="L13" s="58"/>
      <c r="M13" s="58">
        <f t="shared" si="1"/>
        <v>0</v>
      </c>
      <c r="N13" s="184" t="e">
        <f t="shared" si="2"/>
        <v>#DIV/0!</v>
      </c>
    </row>
    <row r="14" spans="1:14" ht="15" customHeight="1" hidden="1">
      <c r="A14" s="57" t="s">
        <v>1</v>
      </c>
      <c r="B14" s="229"/>
      <c r="C14" s="58">
        <f t="shared" si="3"/>
        <v>0</v>
      </c>
      <c r="D14" s="58"/>
      <c r="E14" s="58"/>
      <c r="F14" s="58"/>
      <c r="G14" s="58"/>
      <c r="H14" s="61"/>
      <c r="I14" s="61"/>
      <c r="J14" s="58"/>
      <c r="K14" s="58"/>
      <c r="L14" s="58"/>
      <c r="M14" s="58">
        <f t="shared" si="1"/>
        <v>0</v>
      </c>
      <c r="N14" s="184" t="e">
        <f t="shared" si="2"/>
        <v>#DIV/0!</v>
      </c>
    </row>
    <row r="15" spans="1:14" ht="15" customHeight="1" hidden="1">
      <c r="A15" s="57" t="s">
        <v>153</v>
      </c>
      <c r="B15" s="229"/>
      <c r="C15" s="58">
        <f t="shared" si="3"/>
        <v>0</v>
      </c>
      <c r="D15" s="58"/>
      <c r="E15" s="58"/>
      <c r="F15" s="58"/>
      <c r="G15" s="58"/>
      <c r="H15" s="61"/>
      <c r="I15" s="61"/>
      <c r="J15" s="58"/>
      <c r="K15" s="58"/>
      <c r="L15" s="58"/>
      <c r="M15" s="58">
        <f t="shared" si="1"/>
        <v>0</v>
      </c>
      <c r="N15" s="184" t="e">
        <f t="shared" si="2"/>
        <v>#DIV/0!</v>
      </c>
    </row>
    <row r="16" spans="1:14" ht="15" customHeight="1" hidden="1">
      <c r="A16" s="57" t="s">
        <v>234</v>
      </c>
      <c r="B16" s="229"/>
      <c r="C16" s="58">
        <v>0</v>
      </c>
      <c r="D16" s="58">
        <v>0</v>
      </c>
      <c r="E16" s="58"/>
      <c r="F16" s="58"/>
      <c r="G16" s="58"/>
      <c r="H16" s="61"/>
      <c r="I16" s="61"/>
      <c r="J16" s="58"/>
      <c r="K16" s="58"/>
      <c r="L16" s="58"/>
      <c r="M16" s="58">
        <f t="shared" si="1"/>
        <v>0</v>
      </c>
      <c r="N16" s="184" t="e">
        <f t="shared" si="2"/>
        <v>#DIV/0!</v>
      </c>
    </row>
    <row r="17" spans="1:14" ht="15" customHeight="1" hidden="1">
      <c r="A17" s="57" t="s">
        <v>3</v>
      </c>
      <c r="B17" s="229"/>
      <c r="C17" s="58">
        <f t="shared" si="3"/>
        <v>0</v>
      </c>
      <c r="D17" s="58"/>
      <c r="E17" s="58"/>
      <c r="F17" s="58"/>
      <c r="G17" s="58"/>
      <c r="H17" s="61"/>
      <c r="I17" s="61"/>
      <c r="J17" s="58"/>
      <c r="K17" s="58"/>
      <c r="L17" s="58"/>
      <c r="M17" s="58">
        <f t="shared" si="1"/>
        <v>0</v>
      </c>
      <c r="N17" s="184" t="e">
        <f t="shared" si="2"/>
        <v>#DIV/0!</v>
      </c>
    </row>
    <row r="18" spans="1:14" ht="15">
      <c r="A18" s="57" t="s">
        <v>4</v>
      </c>
      <c r="B18" s="229"/>
      <c r="C18" s="58">
        <v>170000</v>
      </c>
      <c r="D18" s="58">
        <v>101000</v>
      </c>
      <c r="E18" s="58"/>
      <c r="F18" s="58"/>
      <c r="G18" s="58"/>
      <c r="H18" s="61"/>
      <c r="I18" s="61"/>
      <c r="J18" s="58">
        <v>170000</v>
      </c>
      <c r="K18" s="58">
        <v>170000</v>
      </c>
      <c r="L18" s="58">
        <v>74413</v>
      </c>
      <c r="M18" s="58">
        <f t="shared" si="1"/>
        <v>95587</v>
      </c>
      <c r="N18" s="184">
        <f t="shared" si="2"/>
        <v>0.43772352941176473</v>
      </c>
    </row>
    <row r="19" spans="1:14" ht="15" hidden="1">
      <c r="A19" s="57" t="s">
        <v>5</v>
      </c>
      <c r="B19" s="60"/>
      <c r="C19" s="58">
        <f t="shared" si="3"/>
        <v>0</v>
      </c>
      <c r="D19" s="58"/>
      <c r="E19" s="58"/>
      <c r="F19" s="58"/>
      <c r="G19" s="58"/>
      <c r="H19" s="61"/>
      <c r="I19" s="61"/>
      <c r="J19" s="58"/>
      <c r="K19" s="58"/>
      <c r="L19" s="58"/>
      <c r="M19" s="58">
        <f t="shared" si="1"/>
        <v>0</v>
      </c>
      <c r="N19" s="184" t="e">
        <f t="shared" si="2"/>
        <v>#DIV/0!</v>
      </c>
    </row>
    <row r="20" spans="1:14" ht="15" hidden="1">
      <c r="A20" s="57" t="s">
        <v>6</v>
      </c>
      <c r="B20" s="60"/>
      <c r="C20" s="58">
        <f t="shared" si="3"/>
        <v>0</v>
      </c>
      <c r="D20" s="58"/>
      <c r="E20" s="58"/>
      <c r="F20" s="58"/>
      <c r="G20" s="58"/>
      <c r="H20" s="61"/>
      <c r="I20" s="61"/>
      <c r="J20" s="58"/>
      <c r="K20" s="58"/>
      <c r="L20" s="58"/>
      <c r="M20" s="58">
        <f t="shared" si="1"/>
        <v>0</v>
      </c>
      <c r="N20" s="184" t="e">
        <f t="shared" si="2"/>
        <v>#DIV/0!</v>
      </c>
    </row>
    <row r="21" spans="1:14" ht="15">
      <c r="A21" s="62" t="s">
        <v>7</v>
      </c>
      <c r="B21" s="60"/>
      <c r="C21" s="58"/>
      <c r="D21" s="63"/>
      <c r="E21" s="63">
        <f>E24</f>
        <v>-4991</v>
      </c>
      <c r="F21" s="63">
        <f>F24</f>
        <v>-4991</v>
      </c>
      <c r="G21" s="63">
        <f>G24</f>
        <v>-4991</v>
      </c>
      <c r="H21" s="63">
        <f>H24</f>
        <v>-4991</v>
      </c>
      <c r="I21" s="63">
        <f>I24</f>
        <v>-4991</v>
      </c>
      <c r="J21" s="63">
        <f>K21</f>
        <v>-97167</v>
      </c>
      <c r="K21" s="63">
        <f>L21</f>
        <v>-97167</v>
      </c>
      <c r="L21" s="63">
        <v>-97167</v>
      </c>
      <c r="M21" s="58"/>
      <c r="N21" s="184"/>
    </row>
    <row r="22" spans="1:14" ht="15">
      <c r="A22" s="64" t="s">
        <v>8</v>
      </c>
      <c r="B22" s="60"/>
      <c r="C22" s="58"/>
      <c r="D22" s="58"/>
      <c r="E22" s="58"/>
      <c r="F22" s="58"/>
      <c r="G22" s="58"/>
      <c r="H22" s="61" t="s">
        <v>108</v>
      </c>
      <c r="I22" s="65">
        <f>C11+C12</f>
        <v>24470000</v>
      </c>
      <c r="J22" s="58"/>
      <c r="K22" s="58"/>
      <c r="L22" s="58"/>
      <c r="M22" s="58"/>
      <c r="N22" s="184"/>
    </row>
    <row r="23" spans="1:14" ht="14.25">
      <c r="A23" s="70" t="s">
        <v>9</v>
      </c>
      <c r="B23" s="66" t="s">
        <v>10</v>
      </c>
      <c r="C23" s="67">
        <f>C11+C12+C16+C18</f>
        <v>24640000</v>
      </c>
      <c r="D23" s="67">
        <f aca="true" t="shared" si="4" ref="D23:M23">D11+D12+D16+D18</f>
        <v>14361000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23757902</v>
      </c>
      <c r="K23" s="67">
        <f t="shared" si="4"/>
        <v>23757902</v>
      </c>
      <c r="L23" s="67">
        <f t="shared" si="4"/>
        <v>12023605</v>
      </c>
      <c r="M23" s="67">
        <f t="shared" si="4"/>
        <v>11734297</v>
      </c>
      <c r="N23" s="185">
        <f>L23/C23</f>
        <v>0.48797098214285717</v>
      </c>
    </row>
    <row r="24" spans="1:14" ht="14.25">
      <c r="A24" s="62" t="s">
        <v>7</v>
      </c>
      <c r="B24" s="66"/>
      <c r="C24" s="67"/>
      <c r="D24" s="67"/>
      <c r="E24" s="67">
        <f aca="true" t="shared" si="5" ref="E24:L24">E21</f>
        <v>0</v>
      </c>
      <c r="F24" s="67">
        <f t="shared" si="5"/>
        <v>0</v>
      </c>
      <c r="G24" s="67">
        <f t="shared" si="5"/>
        <v>0</v>
      </c>
      <c r="H24" s="67">
        <f t="shared" si="5"/>
        <v>0</v>
      </c>
      <c r="I24" s="67">
        <f t="shared" si="5"/>
        <v>0</v>
      </c>
      <c r="J24" s="68">
        <f t="shared" si="5"/>
        <v>-97167</v>
      </c>
      <c r="K24" s="68">
        <f t="shared" si="5"/>
        <v>-97167</v>
      </c>
      <c r="L24" s="68">
        <f t="shared" si="5"/>
        <v>-97167</v>
      </c>
      <c r="M24" s="67"/>
      <c r="N24" s="185"/>
    </row>
    <row r="25" spans="1:14" ht="15">
      <c r="A25" s="97" t="s">
        <v>15</v>
      </c>
      <c r="B25" s="176" t="s">
        <v>166</v>
      </c>
      <c r="C25" s="98">
        <f>C26+C27+C28+C33</f>
        <v>1967500</v>
      </c>
      <c r="D25" s="98">
        <f aca="true" t="shared" si="6" ref="D25:M25">D26+D27+D28+D33</f>
        <v>1198881</v>
      </c>
      <c r="E25" s="98">
        <f t="shared" si="6"/>
        <v>0</v>
      </c>
      <c r="F25" s="98">
        <f t="shared" si="6"/>
        <v>0</v>
      </c>
      <c r="G25" s="98">
        <f t="shared" si="6"/>
        <v>0</v>
      </c>
      <c r="H25" s="98">
        <f t="shared" si="6"/>
        <v>0</v>
      </c>
      <c r="I25" s="98">
        <f t="shared" si="6"/>
        <v>0</v>
      </c>
      <c r="J25" s="98">
        <f t="shared" si="6"/>
        <v>1874521</v>
      </c>
      <c r="K25" s="98">
        <f t="shared" si="6"/>
        <v>1874521</v>
      </c>
      <c r="L25" s="98">
        <f t="shared" si="6"/>
        <v>919926</v>
      </c>
      <c r="M25" s="98">
        <f t="shared" si="6"/>
        <v>954595</v>
      </c>
      <c r="N25" s="183">
        <f>L25/C25</f>
        <v>0.4675608640406607</v>
      </c>
    </row>
    <row r="26" spans="1:14" ht="15">
      <c r="A26" s="57" t="s">
        <v>154</v>
      </c>
      <c r="B26" s="229" t="s">
        <v>13</v>
      </c>
      <c r="C26" s="58">
        <v>1830000</v>
      </c>
      <c r="D26" s="58">
        <v>1116081</v>
      </c>
      <c r="E26" s="58"/>
      <c r="F26" s="58"/>
      <c r="G26" s="58"/>
      <c r="H26" s="104"/>
      <c r="I26" s="104"/>
      <c r="J26" s="58">
        <v>1830000</v>
      </c>
      <c r="K26" s="58">
        <v>1830000</v>
      </c>
      <c r="L26" s="58">
        <v>882824</v>
      </c>
      <c r="M26" s="58">
        <f>J26-L26</f>
        <v>947176</v>
      </c>
      <c r="N26" s="184">
        <f>L26/C26</f>
        <v>0.48241748633879783</v>
      </c>
    </row>
    <row r="27" spans="1:14" ht="15">
      <c r="A27" s="57" t="s">
        <v>155</v>
      </c>
      <c r="B27" s="229"/>
      <c r="C27" s="58">
        <v>110000</v>
      </c>
      <c r="D27" s="58">
        <v>61000</v>
      </c>
      <c r="E27" s="58"/>
      <c r="F27" s="58"/>
      <c r="G27" s="58"/>
      <c r="H27" s="230"/>
      <c r="I27" s="230"/>
      <c r="J27" s="58">
        <v>27021</v>
      </c>
      <c r="K27" s="58">
        <v>27021</v>
      </c>
      <c r="L27" s="58">
        <v>27021</v>
      </c>
      <c r="M27" s="58">
        <f>J27-L27</f>
        <v>0</v>
      </c>
      <c r="N27" s="184">
        <f aca="true" t="shared" si="7" ref="N27:N33">L27/C27</f>
        <v>0.24564545454545456</v>
      </c>
    </row>
    <row r="28" spans="1:14" ht="15">
      <c r="A28" s="57" t="s">
        <v>225</v>
      </c>
      <c r="B28" s="69" t="s">
        <v>226</v>
      </c>
      <c r="C28" s="58">
        <v>10000</v>
      </c>
      <c r="D28" s="58">
        <v>10000</v>
      </c>
      <c r="E28" s="58"/>
      <c r="F28" s="58"/>
      <c r="G28" s="58"/>
      <c r="H28" s="61"/>
      <c r="I28" s="61"/>
      <c r="J28" s="58">
        <v>0</v>
      </c>
      <c r="K28" s="58">
        <v>0</v>
      </c>
      <c r="L28" s="58">
        <v>0</v>
      </c>
      <c r="M28" s="58">
        <f aca="true" t="shared" si="8" ref="M28:M33">J28-L28</f>
        <v>0</v>
      </c>
      <c r="N28" s="184"/>
    </row>
    <row r="29" spans="1:14" ht="15" hidden="1">
      <c r="A29" s="57" t="s">
        <v>1</v>
      </c>
      <c r="B29" s="60"/>
      <c r="C29" s="58">
        <f aca="true" t="shared" si="9" ref="C29:C35">D29+E29+F29+G29</f>
        <v>0</v>
      </c>
      <c r="D29" s="58"/>
      <c r="E29" s="58"/>
      <c r="F29" s="58"/>
      <c r="G29" s="58"/>
      <c r="H29" s="61"/>
      <c r="I29" s="61"/>
      <c r="J29" s="58"/>
      <c r="K29" s="58"/>
      <c r="L29" s="58"/>
      <c r="M29" s="58">
        <f t="shared" si="8"/>
        <v>0</v>
      </c>
      <c r="N29" s="184" t="e">
        <f t="shared" si="7"/>
        <v>#DIV/0!</v>
      </c>
    </row>
    <row r="30" spans="1:14" ht="15" hidden="1">
      <c r="A30" s="57" t="s">
        <v>153</v>
      </c>
      <c r="B30" s="60"/>
      <c r="C30" s="58">
        <f t="shared" si="9"/>
        <v>0</v>
      </c>
      <c r="D30" s="58"/>
      <c r="E30" s="58"/>
      <c r="F30" s="58"/>
      <c r="G30" s="58"/>
      <c r="H30" s="61"/>
      <c r="I30" s="61"/>
      <c r="J30" s="58"/>
      <c r="K30" s="58"/>
      <c r="L30" s="58"/>
      <c r="M30" s="58">
        <f t="shared" si="8"/>
        <v>0</v>
      </c>
      <c r="N30" s="184" t="e">
        <f t="shared" si="7"/>
        <v>#DIV/0!</v>
      </c>
    </row>
    <row r="31" spans="1:14" ht="15" hidden="1">
      <c r="A31" s="57" t="s">
        <v>2</v>
      </c>
      <c r="B31" s="60"/>
      <c r="C31" s="58">
        <f t="shared" si="9"/>
        <v>0</v>
      </c>
      <c r="D31" s="58"/>
      <c r="E31" s="58"/>
      <c r="F31" s="58"/>
      <c r="G31" s="58"/>
      <c r="H31" s="61"/>
      <c r="I31" s="61"/>
      <c r="J31" s="58"/>
      <c r="K31" s="58"/>
      <c r="L31" s="58"/>
      <c r="M31" s="58">
        <f t="shared" si="8"/>
        <v>0</v>
      </c>
      <c r="N31" s="184" t="e">
        <f t="shared" si="7"/>
        <v>#DIV/0!</v>
      </c>
    </row>
    <row r="32" spans="1:14" ht="15" hidden="1">
      <c r="A32" s="57" t="s">
        <v>3</v>
      </c>
      <c r="B32" s="60"/>
      <c r="C32" s="58">
        <f t="shared" si="9"/>
        <v>0</v>
      </c>
      <c r="D32" s="58"/>
      <c r="E32" s="58"/>
      <c r="F32" s="58"/>
      <c r="G32" s="58"/>
      <c r="H32" s="61"/>
      <c r="I32" s="61"/>
      <c r="J32" s="58"/>
      <c r="K32" s="58"/>
      <c r="L32" s="58"/>
      <c r="M32" s="58">
        <f t="shared" si="8"/>
        <v>0</v>
      </c>
      <c r="N32" s="184" t="e">
        <f t="shared" si="7"/>
        <v>#DIV/0!</v>
      </c>
    </row>
    <row r="33" spans="1:14" ht="15">
      <c r="A33" s="57" t="s">
        <v>4</v>
      </c>
      <c r="B33" s="147" t="s">
        <v>13</v>
      </c>
      <c r="C33" s="58">
        <v>17500</v>
      </c>
      <c r="D33" s="58">
        <v>11800</v>
      </c>
      <c r="E33" s="58"/>
      <c r="F33" s="58"/>
      <c r="G33" s="58"/>
      <c r="H33" s="61"/>
      <c r="I33" s="61"/>
      <c r="J33" s="58">
        <v>17500</v>
      </c>
      <c r="K33" s="58">
        <v>17500</v>
      </c>
      <c r="L33" s="58">
        <v>10081</v>
      </c>
      <c r="M33" s="58">
        <f t="shared" si="8"/>
        <v>7419</v>
      </c>
      <c r="N33" s="184">
        <f t="shared" si="7"/>
        <v>0.5760571428571428</v>
      </c>
    </row>
    <row r="34" spans="1:14" ht="15" hidden="1">
      <c r="A34" s="57" t="s">
        <v>5</v>
      </c>
      <c r="B34" s="60"/>
      <c r="C34" s="58">
        <f t="shared" si="9"/>
        <v>0</v>
      </c>
      <c r="D34" s="58"/>
      <c r="E34" s="58"/>
      <c r="F34" s="58"/>
      <c r="G34" s="58"/>
      <c r="H34" s="61"/>
      <c r="I34" s="61"/>
      <c r="J34" s="58"/>
      <c r="K34" s="58"/>
      <c r="L34" s="58"/>
      <c r="M34" s="58"/>
      <c r="N34" s="184"/>
    </row>
    <row r="35" spans="1:14" ht="15" hidden="1">
      <c r="A35" s="57" t="s">
        <v>6</v>
      </c>
      <c r="B35" s="60"/>
      <c r="C35" s="58">
        <f t="shared" si="9"/>
        <v>0</v>
      </c>
      <c r="D35" s="58"/>
      <c r="E35" s="58"/>
      <c r="F35" s="58"/>
      <c r="G35" s="58"/>
      <c r="H35" s="61"/>
      <c r="I35" s="61"/>
      <c r="J35" s="58"/>
      <c r="K35" s="58"/>
      <c r="L35" s="58"/>
      <c r="M35" s="58"/>
      <c r="N35" s="184"/>
    </row>
    <row r="36" spans="1:14" ht="15">
      <c r="A36" s="62" t="s">
        <v>7</v>
      </c>
      <c r="B36" s="60"/>
      <c r="C36" s="58"/>
      <c r="D36" s="58"/>
      <c r="E36" s="58"/>
      <c r="F36" s="58"/>
      <c r="G36" s="58"/>
      <c r="H36" s="61"/>
      <c r="I36" s="61"/>
      <c r="J36" s="63">
        <f>K36</f>
        <v>0</v>
      </c>
      <c r="K36" s="63">
        <f>L36</f>
        <v>0</v>
      </c>
      <c r="L36" s="58">
        <v>0</v>
      </c>
      <c r="M36" s="58"/>
      <c r="N36" s="184"/>
    </row>
    <row r="37" spans="1:14" ht="15">
      <c r="A37" s="64" t="s">
        <v>8</v>
      </c>
      <c r="B37" s="60"/>
      <c r="C37" s="58"/>
      <c r="D37" s="58"/>
      <c r="E37" s="58"/>
      <c r="F37" s="58"/>
      <c r="G37" s="58"/>
      <c r="H37" s="61" t="s">
        <v>108</v>
      </c>
      <c r="I37" s="65">
        <f>C26+C27</f>
        <v>1940000</v>
      </c>
      <c r="J37" s="58"/>
      <c r="K37" s="58"/>
      <c r="L37" s="58"/>
      <c r="M37" s="58"/>
      <c r="N37" s="184"/>
    </row>
    <row r="38" spans="1:14" ht="15">
      <c r="A38" s="70" t="s">
        <v>225</v>
      </c>
      <c r="B38" s="66" t="s">
        <v>226</v>
      </c>
      <c r="C38" s="71">
        <f>C28</f>
        <v>10000</v>
      </c>
      <c r="D38" s="71">
        <f aca="true" t="shared" si="10" ref="D38:M38">D28</f>
        <v>10000</v>
      </c>
      <c r="E38" s="71">
        <f t="shared" si="10"/>
        <v>0</v>
      </c>
      <c r="F38" s="71">
        <f t="shared" si="10"/>
        <v>0</v>
      </c>
      <c r="G38" s="71">
        <f t="shared" si="10"/>
        <v>0</v>
      </c>
      <c r="H38" s="71">
        <f t="shared" si="10"/>
        <v>0</v>
      </c>
      <c r="I38" s="71">
        <f t="shared" si="10"/>
        <v>0</v>
      </c>
      <c r="J38" s="71">
        <f t="shared" si="10"/>
        <v>0</v>
      </c>
      <c r="K38" s="71">
        <f t="shared" si="10"/>
        <v>0</v>
      </c>
      <c r="L38" s="71">
        <f t="shared" si="10"/>
        <v>0</v>
      </c>
      <c r="M38" s="71">
        <f t="shared" si="10"/>
        <v>0</v>
      </c>
      <c r="N38" s="186"/>
    </row>
    <row r="39" spans="1:14" ht="14.25">
      <c r="A39" s="70" t="s">
        <v>12</v>
      </c>
      <c r="B39" s="66" t="s">
        <v>13</v>
      </c>
      <c r="C39" s="67">
        <f>C27+C26+C33</f>
        <v>1957500</v>
      </c>
      <c r="D39" s="67">
        <f aca="true" t="shared" si="11" ref="D39:M39">D27+D26+D33</f>
        <v>1188881</v>
      </c>
      <c r="E39" s="67">
        <f t="shared" si="11"/>
        <v>0</v>
      </c>
      <c r="F39" s="67">
        <f t="shared" si="11"/>
        <v>0</v>
      </c>
      <c r="G39" s="67">
        <f t="shared" si="11"/>
        <v>0</v>
      </c>
      <c r="H39" s="67">
        <f t="shared" si="11"/>
        <v>0</v>
      </c>
      <c r="I39" s="67">
        <f t="shared" si="11"/>
        <v>0</v>
      </c>
      <c r="J39" s="67">
        <f t="shared" si="11"/>
        <v>1874521</v>
      </c>
      <c r="K39" s="67">
        <f t="shared" si="11"/>
        <v>1874521</v>
      </c>
      <c r="L39" s="67">
        <f t="shared" si="11"/>
        <v>919926</v>
      </c>
      <c r="M39" s="67">
        <f t="shared" si="11"/>
        <v>954595</v>
      </c>
      <c r="N39" s="185">
        <f>L39/C39</f>
        <v>0.46994942528735634</v>
      </c>
    </row>
    <row r="40" spans="1:14" ht="15">
      <c r="A40" s="62" t="s">
        <v>7</v>
      </c>
      <c r="B40" s="66"/>
      <c r="C40" s="67"/>
      <c r="D40" s="67"/>
      <c r="E40" s="67"/>
      <c r="F40" s="67"/>
      <c r="G40" s="67"/>
      <c r="H40" s="61"/>
      <c r="I40" s="65"/>
      <c r="J40" s="67">
        <f>J36</f>
        <v>0</v>
      </c>
      <c r="K40" s="67">
        <f>K36</f>
        <v>0</v>
      </c>
      <c r="L40" s="67">
        <f>L36</f>
        <v>0</v>
      </c>
      <c r="M40" s="67"/>
      <c r="N40" s="185"/>
    </row>
    <row r="41" spans="1:14" ht="15">
      <c r="A41" s="97" t="s">
        <v>24</v>
      </c>
      <c r="B41" s="176" t="s">
        <v>166</v>
      </c>
      <c r="C41" s="98">
        <f>C42+C43</f>
        <v>3764000</v>
      </c>
      <c r="D41" s="98">
        <f aca="true" t="shared" si="12" ref="D41:M41">D42+D43</f>
        <v>2445500</v>
      </c>
      <c r="E41" s="98">
        <f t="shared" si="12"/>
        <v>2760700</v>
      </c>
      <c r="F41" s="98">
        <f t="shared" si="12"/>
        <v>630700</v>
      </c>
      <c r="G41" s="98">
        <f t="shared" si="12"/>
        <v>1408100</v>
      </c>
      <c r="H41" s="98" t="e">
        <f t="shared" si="12"/>
        <v>#VALUE!</v>
      </c>
      <c r="I41" s="98">
        <f t="shared" si="12"/>
        <v>3764000</v>
      </c>
      <c r="J41" s="98">
        <f>J42+J43+J44</f>
        <v>3530000</v>
      </c>
      <c r="K41" s="98">
        <f>K42+K43+K44</f>
        <v>3530000</v>
      </c>
      <c r="L41" s="98">
        <f>L42+L43+L44</f>
        <v>1795539</v>
      </c>
      <c r="M41" s="98">
        <f t="shared" si="12"/>
        <v>1734461</v>
      </c>
      <c r="N41" s="183">
        <f>L41/C41</f>
        <v>0.47702948990435706</v>
      </c>
    </row>
    <row r="42" spans="1:14" ht="15">
      <c r="A42" s="57" t="s">
        <v>0</v>
      </c>
      <c r="B42" s="72"/>
      <c r="C42" s="58">
        <v>3680000</v>
      </c>
      <c r="D42" s="58">
        <v>2445500</v>
      </c>
      <c r="E42" s="58">
        <v>2730000</v>
      </c>
      <c r="F42" s="58">
        <v>620000</v>
      </c>
      <c r="G42" s="58">
        <v>1310000</v>
      </c>
      <c r="H42" s="230" t="s">
        <v>119</v>
      </c>
      <c r="I42" s="230"/>
      <c r="J42" s="58">
        <v>3530000</v>
      </c>
      <c r="K42" s="58">
        <v>3530000</v>
      </c>
      <c r="L42" s="58">
        <v>1795539</v>
      </c>
      <c r="M42" s="58">
        <f>J42-L42</f>
        <v>1734461</v>
      </c>
      <c r="N42" s="184">
        <f>L42/C42</f>
        <v>0.4879182065217391</v>
      </c>
    </row>
    <row r="43" spans="1:14" ht="15">
      <c r="A43" s="57" t="s">
        <v>14</v>
      </c>
      <c r="B43" s="72"/>
      <c r="C43" s="58">
        <v>84000</v>
      </c>
      <c r="D43" s="58">
        <v>0</v>
      </c>
      <c r="E43" s="58">
        <v>30700</v>
      </c>
      <c r="F43" s="58">
        <v>10700</v>
      </c>
      <c r="G43" s="58">
        <v>98100</v>
      </c>
      <c r="H43" s="61" t="s">
        <v>108</v>
      </c>
      <c r="I43" s="65">
        <f>C42+C43</f>
        <v>3764000</v>
      </c>
      <c r="J43" s="58">
        <v>0</v>
      </c>
      <c r="K43" s="58">
        <v>0</v>
      </c>
      <c r="L43" s="58">
        <v>0</v>
      </c>
      <c r="M43" s="58">
        <f>J43-L43</f>
        <v>0</v>
      </c>
      <c r="N43" s="184"/>
    </row>
    <row r="44" spans="1:14" ht="15">
      <c r="A44" s="62" t="s">
        <v>7</v>
      </c>
      <c r="B44" s="66"/>
      <c r="C44" s="67"/>
      <c r="D44" s="67"/>
      <c r="E44" s="67"/>
      <c r="F44" s="67"/>
      <c r="G44" s="67"/>
      <c r="H44" s="61"/>
      <c r="I44" s="65"/>
      <c r="J44" s="68"/>
      <c r="K44" s="68"/>
      <c r="L44" s="68"/>
      <c r="M44" s="67"/>
      <c r="N44" s="185"/>
    </row>
    <row r="45" spans="1:14" ht="15">
      <c r="A45" s="97" t="s">
        <v>16</v>
      </c>
      <c r="B45" s="176" t="s">
        <v>166</v>
      </c>
      <c r="C45" s="98">
        <f>C46+C47+C58</f>
        <v>8575000</v>
      </c>
      <c r="D45" s="98">
        <f aca="true" t="shared" si="13" ref="D45:M45">D46+D47+D58</f>
        <v>5511400</v>
      </c>
      <c r="E45" s="98">
        <f t="shared" si="13"/>
        <v>1510000</v>
      </c>
      <c r="F45" s="98">
        <f t="shared" si="13"/>
        <v>1510000</v>
      </c>
      <c r="G45" s="98">
        <f t="shared" si="13"/>
        <v>1227700</v>
      </c>
      <c r="H45" s="98">
        <f t="shared" si="13"/>
        <v>800000</v>
      </c>
      <c r="I45" s="98">
        <f t="shared" si="13"/>
        <v>800000</v>
      </c>
      <c r="J45" s="98">
        <f t="shared" si="13"/>
        <v>5191111</v>
      </c>
      <c r="K45" s="98">
        <f t="shared" si="13"/>
        <v>5191111</v>
      </c>
      <c r="L45" s="98">
        <f t="shared" si="13"/>
        <v>3984928</v>
      </c>
      <c r="M45" s="98">
        <f t="shared" si="13"/>
        <v>1206183</v>
      </c>
      <c r="N45" s="183">
        <f>L45/C45</f>
        <v>0.4647146355685131</v>
      </c>
    </row>
    <row r="46" spans="1:14" ht="15">
      <c r="A46" s="57" t="s">
        <v>154</v>
      </c>
      <c r="B46" s="73" t="s">
        <v>21</v>
      </c>
      <c r="C46" s="58">
        <v>8100000</v>
      </c>
      <c r="D46" s="58">
        <v>5119400</v>
      </c>
      <c r="E46" s="58">
        <v>800000</v>
      </c>
      <c r="F46" s="58">
        <v>800000</v>
      </c>
      <c r="G46" s="58">
        <v>800000</v>
      </c>
      <c r="H46" s="58">
        <v>800000</v>
      </c>
      <c r="I46" s="58">
        <v>800000</v>
      </c>
      <c r="J46" s="148">
        <v>4958400</v>
      </c>
      <c r="K46" s="59">
        <v>4958400</v>
      </c>
      <c r="L46" s="58">
        <v>3766867</v>
      </c>
      <c r="M46" s="58">
        <f>J46-L46</f>
        <v>1191533</v>
      </c>
      <c r="N46" s="184">
        <f>L46/C46</f>
        <v>0.4650453086419753</v>
      </c>
    </row>
    <row r="47" spans="1:14" ht="14.25">
      <c r="A47" s="57" t="s">
        <v>169</v>
      </c>
      <c r="B47" s="73"/>
      <c r="C47" s="74">
        <f>C48+C49</f>
        <v>475000</v>
      </c>
      <c r="D47" s="74">
        <f aca="true" t="shared" si="14" ref="D47:M47">D48+D49</f>
        <v>392000</v>
      </c>
      <c r="E47" s="74">
        <f t="shared" si="14"/>
        <v>710000</v>
      </c>
      <c r="F47" s="74">
        <f t="shared" si="14"/>
        <v>710000</v>
      </c>
      <c r="G47" s="74">
        <f t="shared" si="14"/>
        <v>427700</v>
      </c>
      <c r="H47" s="74">
        <f t="shared" si="14"/>
        <v>0</v>
      </c>
      <c r="I47" s="74">
        <f t="shared" si="14"/>
        <v>0</v>
      </c>
      <c r="J47" s="74">
        <f t="shared" si="14"/>
        <v>238780</v>
      </c>
      <c r="K47" s="74">
        <f t="shared" si="14"/>
        <v>238780</v>
      </c>
      <c r="L47" s="74">
        <f t="shared" si="14"/>
        <v>224130</v>
      </c>
      <c r="M47" s="74">
        <f t="shared" si="14"/>
        <v>14650</v>
      </c>
      <c r="N47" s="187">
        <f>L47/C47</f>
        <v>0.47185263157894736</v>
      </c>
    </row>
    <row r="48" spans="1:14" ht="15">
      <c r="A48" s="75" t="s">
        <v>17</v>
      </c>
      <c r="B48" s="73" t="s">
        <v>21</v>
      </c>
      <c r="C48" s="58">
        <v>420000</v>
      </c>
      <c r="D48" s="58">
        <v>363000</v>
      </c>
      <c r="E48" s="58">
        <v>700000</v>
      </c>
      <c r="F48" s="58">
        <v>700000</v>
      </c>
      <c r="G48" s="58">
        <v>427700</v>
      </c>
      <c r="H48" s="104"/>
      <c r="I48" s="104"/>
      <c r="J48" s="59">
        <v>209186</v>
      </c>
      <c r="K48" s="59">
        <v>209186</v>
      </c>
      <c r="L48" s="58">
        <v>208886</v>
      </c>
      <c r="M48" s="58">
        <f>J48-L48</f>
        <v>300</v>
      </c>
      <c r="N48" s="184">
        <f>L48/C48</f>
        <v>0.49734761904761904</v>
      </c>
    </row>
    <row r="49" spans="1:14" ht="15">
      <c r="A49" s="75" t="s">
        <v>18</v>
      </c>
      <c r="B49" s="73" t="s">
        <v>22</v>
      </c>
      <c r="C49" s="58">
        <v>55000</v>
      </c>
      <c r="D49" s="58">
        <v>29000</v>
      </c>
      <c r="E49" s="58">
        <v>10000</v>
      </c>
      <c r="F49" s="58">
        <v>10000</v>
      </c>
      <c r="G49" s="58"/>
      <c r="H49" s="104"/>
      <c r="I49" s="104"/>
      <c r="J49" s="58">
        <v>29594</v>
      </c>
      <c r="K49" s="58">
        <v>29594</v>
      </c>
      <c r="L49" s="58">
        <v>15244</v>
      </c>
      <c r="M49" s="58">
        <f>J49-L49</f>
        <v>14350</v>
      </c>
      <c r="N49" s="184">
        <f>L49/C49</f>
        <v>0.2771636363636364</v>
      </c>
    </row>
    <row r="50" spans="1:14" ht="15" hidden="1">
      <c r="A50" s="57" t="s">
        <v>0</v>
      </c>
      <c r="B50" s="60"/>
      <c r="C50" s="58">
        <f aca="true" t="shared" si="15" ref="C50:C57">D50+E50+F50+G50</f>
        <v>0</v>
      </c>
      <c r="D50" s="58"/>
      <c r="E50" s="58"/>
      <c r="F50" s="58"/>
      <c r="G50" s="58"/>
      <c r="H50" s="104"/>
      <c r="I50" s="104"/>
      <c r="J50" s="58"/>
      <c r="K50" s="58"/>
      <c r="L50" s="58"/>
      <c r="M50" s="58"/>
      <c r="N50" s="184"/>
    </row>
    <row r="51" spans="1:14" ht="15" hidden="1">
      <c r="A51" s="57" t="s">
        <v>1</v>
      </c>
      <c r="B51" s="60"/>
      <c r="C51" s="58">
        <f t="shared" si="15"/>
        <v>0</v>
      </c>
      <c r="D51" s="58"/>
      <c r="E51" s="58"/>
      <c r="F51" s="58"/>
      <c r="G51" s="58"/>
      <c r="H51" s="104"/>
      <c r="I51" s="104"/>
      <c r="J51" s="58"/>
      <c r="K51" s="58"/>
      <c r="L51" s="58"/>
      <c r="M51" s="58"/>
      <c r="N51" s="184"/>
    </row>
    <row r="52" spans="1:14" ht="15" hidden="1">
      <c r="A52" s="57" t="s">
        <v>153</v>
      </c>
      <c r="B52" s="60"/>
      <c r="C52" s="58">
        <f t="shared" si="15"/>
        <v>0</v>
      </c>
      <c r="D52" s="58"/>
      <c r="E52" s="58"/>
      <c r="F52" s="58"/>
      <c r="G52" s="58"/>
      <c r="H52" s="104"/>
      <c r="I52" s="104"/>
      <c r="J52" s="58"/>
      <c r="K52" s="58"/>
      <c r="L52" s="58"/>
      <c r="M52" s="58"/>
      <c r="N52" s="184"/>
    </row>
    <row r="53" spans="1:14" ht="15" hidden="1">
      <c r="A53" s="57" t="s">
        <v>2</v>
      </c>
      <c r="B53" s="60"/>
      <c r="C53" s="58">
        <f t="shared" si="15"/>
        <v>0</v>
      </c>
      <c r="D53" s="58"/>
      <c r="E53" s="58"/>
      <c r="F53" s="58"/>
      <c r="G53" s="58"/>
      <c r="H53" s="104"/>
      <c r="I53" s="104"/>
      <c r="J53" s="58"/>
      <c r="K53" s="58"/>
      <c r="L53" s="58"/>
      <c r="M53" s="58"/>
      <c r="N53" s="184"/>
    </row>
    <row r="54" spans="1:14" ht="15" hidden="1">
      <c r="A54" s="57" t="s">
        <v>3</v>
      </c>
      <c r="B54" s="60"/>
      <c r="C54" s="58">
        <f t="shared" si="15"/>
        <v>0</v>
      </c>
      <c r="D54" s="58"/>
      <c r="E54" s="58"/>
      <c r="F54" s="58"/>
      <c r="G54" s="58"/>
      <c r="H54" s="104"/>
      <c r="I54" s="104"/>
      <c r="J54" s="58"/>
      <c r="K54" s="58"/>
      <c r="L54" s="58"/>
      <c r="M54" s="58"/>
      <c r="N54" s="184"/>
    </row>
    <row r="55" spans="1:14" ht="15" hidden="1">
      <c r="A55" s="57" t="s">
        <v>4</v>
      </c>
      <c r="B55" s="60"/>
      <c r="C55" s="58">
        <f t="shared" si="15"/>
        <v>0</v>
      </c>
      <c r="D55" s="58"/>
      <c r="E55" s="58"/>
      <c r="F55" s="58"/>
      <c r="G55" s="58"/>
      <c r="H55" s="104"/>
      <c r="I55" s="104"/>
      <c r="J55" s="58"/>
      <c r="K55" s="58"/>
      <c r="L55" s="58"/>
      <c r="M55" s="58"/>
      <c r="N55" s="184"/>
    </row>
    <row r="56" spans="1:14" ht="15" hidden="1">
      <c r="A56" s="57" t="s">
        <v>5</v>
      </c>
      <c r="B56" s="60"/>
      <c r="C56" s="58">
        <f t="shared" si="15"/>
        <v>0</v>
      </c>
      <c r="D56" s="58"/>
      <c r="E56" s="58"/>
      <c r="F56" s="58"/>
      <c r="G56" s="58"/>
      <c r="H56" s="104"/>
      <c r="I56" s="104"/>
      <c r="J56" s="58"/>
      <c r="K56" s="58"/>
      <c r="L56" s="58"/>
      <c r="M56" s="58"/>
      <c r="N56" s="184"/>
    </row>
    <row r="57" spans="1:14" ht="15" hidden="1">
      <c r="A57" s="57" t="s">
        <v>6</v>
      </c>
      <c r="B57" s="60"/>
      <c r="C57" s="58">
        <f t="shared" si="15"/>
        <v>0</v>
      </c>
      <c r="D57" s="58"/>
      <c r="E57" s="58"/>
      <c r="F57" s="58"/>
      <c r="G57" s="58"/>
      <c r="H57" s="104"/>
      <c r="I57" s="104"/>
      <c r="J57" s="58"/>
      <c r="K57" s="58"/>
      <c r="L57" s="58"/>
      <c r="M57" s="58"/>
      <c r="N57" s="184"/>
    </row>
    <row r="58" spans="1:14" ht="15">
      <c r="A58" s="62" t="s">
        <v>7</v>
      </c>
      <c r="B58" s="60"/>
      <c r="C58" s="58"/>
      <c r="D58" s="58"/>
      <c r="E58" s="58"/>
      <c r="F58" s="58"/>
      <c r="G58" s="58"/>
      <c r="H58" s="104"/>
      <c r="I58" s="104"/>
      <c r="J58" s="63">
        <f>K58</f>
        <v>-6069</v>
      </c>
      <c r="K58" s="63">
        <f>L58</f>
        <v>-6069</v>
      </c>
      <c r="L58" s="63">
        <v>-6069</v>
      </c>
      <c r="M58" s="58"/>
      <c r="N58" s="184"/>
    </row>
    <row r="59" spans="1:14" ht="15">
      <c r="A59" s="64" t="s">
        <v>8</v>
      </c>
      <c r="B59" s="60"/>
      <c r="C59" s="58"/>
      <c r="D59" s="58"/>
      <c r="E59" s="58"/>
      <c r="F59" s="58"/>
      <c r="G59" s="58"/>
      <c r="H59" s="104"/>
      <c r="I59" s="104"/>
      <c r="J59" s="58"/>
      <c r="K59" s="58"/>
      <c r="L59" s="58"/>
      <c r="M59" s="58"/>
      <c r="N59" s="184"/>
    </row>
    <row r="60" spans="1:14" ht="15">
      <c r="A60" s="70" t="s">
        <v>17</v>
      </c>
      <c r="B60" s="66" t="s">
        <v>21</v>
      </c>
      <c r="C60" s="67">
        <f>C48+C46</f>
        <v>8520000</v>
      </c>
      <c r="D60" s="67">
        <f>D48+D46</f>
        <v>5482400</v>
      </c>
      <c r="E60" s="67">
        <f>E46+E48</f>
        <v>1500000</v>
      </c>
      <c r="F60" s="67">
        <f>F46+F48</f>
        <v>1500000</v>
      </c>
      <c r="G60" s="67">
        <f>G46+G48</f>
        <v>1227700</v>
      </c>
      <c r="H60" s="230" t="s">
        <v>118</v>
      </c>
      <c r="I60" s="230"/>
      <c r="J60" s="67">
        <f>J48+J46</f>
        <v>5167586</v>
      </c>
      <c r="K60" s="67">
        <f>K48+K46</f>
        <v>5167586</v>
      </c>
      <c r="L60" s="67">
        <f>L48+L46</f>
        <v>3975753</v>
      </c>
      <c r="M60" s="67">
        <f>J60-L60</f>
        <v>1191833</v>
      </c>
      <c r="N60" s="185">
        <f>L60/C60</f>
        <v>0.46663767605633805</v>
      </c>
    </row>
    <row r="61" spans="1:14" ht="14.25">
      <c r="A61" s="70" t="s">
        <v>19</v>
      </c>
      <c r="B61" s="66" t="s">
        <v>22</v>
      </c>
      <c r="C61" s="67">
        <f>C49</f>
        <v>55000</v>
      </c>
      <c r="D61" s="67">
        <f aca="true" t="shared" si="16" ref="D61:M61">D49</f>
        <v>29000</v>
      </c>
      <c r="E61" s="67">
        <f t="shared" si="16"/>
        <v>10000</v>
      </c>
      <c r="F61" s="67">
        <f t="shared" si="16"/>
        <v>10000</v>
      </c>
      <c r="G61" s="67">
        <f t="shared" si="16"/>
        <v>0</v>
      </c>
      <c r="H61" s="67">
        <f t="shared" si="16"/>
        <v>0</v>
      </c>
      <c r="I61" s="67">
        <f t="shared" si="16"/>
        <v>0</v>
      </c>
      <c r="J61" s="67">
        <f t="shared" si="16"/>
        <v>29594</v>
      </c>
      <c r="K61" s="67">
        <f t="shared" si="16"/>
        <v>29594</v>
      </c>
      <c r="L61" s="67">
        <f t="shared" si="16"/>
        <v>15244</v>
      </c>
      <c r="M61" s="67">
        <f t="shared" si="16"/>
        <v>14350</v>
      </c>
      <c r="N61" s="185">
        <f>L61/C61</f>
        <v>0.2771636363636364</v>
      </c>
    </row>
    <row r="62" spans="1:14" ht="15" hidden="1">
      <c r="A62" s="70" t="s">
        <v>20</v>
      </c>
      <c r="B62" s="66" t="s">
        <v>23</v>
      </c>
      <c r="C62" s="67">
        <f>D62+E62+F62+G62</f>
        <v>0</v>
      </c>
      <c r="D62" s="67"/>
      <c r="E62" s="67"/>
      <c r="F62" s="67"/>
      <c r="G62" s="67"/>
      <c r="H62" s="61" t="s">
        <v>109</v>
      </c>
      <c r="I62" s="65">
        <f>C60+C61+C62</f>
        <v>8575000</v>
      </c>
      <c r="J62" s="67"/>
      <c r="K62" s="67"/>
      <c r="L62" s="67"/>
      <c r="M62" s="67">
        <f>J62-L62</f>
        <v>0</v>
      </c>
      <c r="N62" s="185"/>
    </row>
    <row r="63" spans="1:14" ht="15">
      <c r="A63" s="62" t="s">
        <v>7</v>
      </c>
      <c r="B63" s="66"/>
      <c r="C63" s="67"/>
      <c r="D63" s="67"/>
      <c r="E63" s="67"/>
      <c r="F63" s="67"/>
      <c r="G63" s="67"/>
      <c r="H63" s="61"/>
      <c r="I63" s="65"/>
      <c r="J63" s="68">
        <f>J58</f>
        <v>-6069</v>
      </c>
      <c r="K63" s="68">
        <f>K58</f>
        <v>-6069</v>
      </c>
      <c r="L63" s="68">
        <f>L58</f>
        <v>-6069</v>
      </c>
      <c r="M63" s="67"/>
      <c r="N63" s="185"/>
    </row>
    <row r="64" spans="1:14" ht="15">
      <c r="A64" s="97" t="s">
        <v>25</v>
      </c>
      <c r="B64" s="176" t="s">
        <v>166</v>
      </c>
      <c r="C64" s="98">
        <f>C65+C66+C71+C72+C75+C70</f>
        <v>16082500</v>
      </c>
      <c r="D64" s="98">
        <f aca="true" t="shared" si="17" ref="D64:M64">D65+D66+D71+D72+D75+D70</f>
        <v>12198650</v>
      </c>
      <c r="E64" s="98">
        <f t="shared" si="17"/>
        <v>0</v>
      </c>
      <c r="F64" s="98">
        <f t="shared" si="17"/>
        <v>0</v>
      </c>
      <c r="G64" s="98">
        <f t="shared" si="17"/>
        <v>0</v>
      </c>
      <c r="H64" s="98">
        <f t="shared" si="17"/>
        <v>0</v>
      </c>
      <c r="I64" s="98">
        <f t="shared" si="17"/>
        <v>0</v>
      </c>
      <c r="J64" s="98">
        <f t="shared" si="17"/>
        <v>8323777</v>
      </c>
      <c r="K64" s="98">
        <f t="shared" si="17"/>
        <v>8323777</v>
      </c>
      <c r="L64" s="98">
        <f t="shared" si="17"/>
        <v>7571112</v>
      </c>
      <c r="M64" s="98">
        <f t="shared" si="17"/>
        <v>752665</v>
      </c>
      <c r="N64" s="183">
        <f>L64/C64</f>
        <v>0.47076710710399505</v>
      </c>
    </row>
    <row r="65" spans="1:14" ht="15">
      <c r="A65" s="57" t="s">
        <v>154</v>
      </c>
      <c r="B65" s="72"/>
      <c r="C65" s="58">
        <v>555000</v>
      </c>
      <c r="D65" s="58">
        <v>297370</v>
      </c>
      <c r="E65" s="58"/>
      <c r="F65" s="58"/>
      <c r="G65" s="58"/>
      <c r="H65" s="104"/>
      <c r="I65" s="104"/>
      <c r="J65" s="58">
        <v>291204</v>
      </c>
      <c r="K65" s="58">
        <v>291204</v>
      </c>
      <c r="L65" s="58">
        <v>291204</v>
      </c>
      <c r="M65" s="58">
        <f aca="true" t="shared" si="18" ref="M65:M72">J65-L65</f>
        <v>0</v>
      </c>
      <c r="N65" s="184">
        <f>L65/C65</f>
        <v>0.5246918918918919</v>
      </c>
    </row>
    <row r="66" spans="1:14" ht="15">
      <c r="A66" s="57" t="s">
        <v>155</v>
      </c>
      <c r="B66" s="72"/>
      <c r="C66" s="58">
        <v>14095500</v>
      </c>
      <c r="D66" s="58">
        <v>10641746</v>
      </c>
      <c r="E66" s="58"/>
      <c r="F66" s="58"/>
      <c r="G66" s="58"/>
      <c r="H66" s="104"/>
      <c r="I66" s="104"/>
      <c r="J66" s="58">
        <v>7308966</v>
      </c>
      <c r="K66" s="58">
        <v>7308966</v>
      </c>
      <c r="L66" s="58">
        <v>6608701</v>
      </c>
      <c r="M66" s="58">
        <f t="shared" si="18"/>
        <v>700265</v>
      </c>
      <c r="N66" s="184">
        <f aca="true" t="shared" si="19" ref="N66:N71">L66/C66</f>
        <v>0.4688518321450108</v>
      </c>
    </row>
    <row r="67" spans="1:14" ht="15" hidden="1">
      <c r="A67" s="57" t="s">
        <v>0</v>
      </c>
      <c r="B67" s="72"/>
      <c r="C67" s="58"/>
      <c r="D67" s="58"/>
      <c r="E67" s="58"/>
      <c r="F67" s="58"/>
      <c r="G67" s="58"/>
      <c r="H67" s="104"/>
      <c r="I67" s="104"/>
      <c r="J67" s="58"/>
      <c r="K67" s="58"/>
      <c r="L67" s="58"/>
      <c r="M67" s="58">
        <f t="shared" si="18"/>
        <v>0</v>
      </c>
      <c r="N67" s="184" t="e">
        <f t="shared" si="19"/>
        <v>#DIV/0!</v>
      </c>
    </row>
    <row r="68" spans="1:14" ht="15" hidden="1">
      <c r="A68" s="57" t="s">
        <v>1</v>
      </c>
      <c r="B68" s="72"/>
      <c r="C68" s="58"/>
      <c r="D68" s="58"/>
      <c r="E68" s="58"/>
      <c r="F68" s="58"/>
      <c r="G68" s="58"/>
      <c r="H68" s="104"/>
      <c r="I68" s="104"/>
      <c r="J68" s="58"/>
      <c r="K68" s="58"/>
      <c r="L68" s="58"/>
      <c r="M68" s="58">
        <f t="shared" si="18"/>
        <v>0</v>
      </c>
      <c r="N68" s="184" t="e">
        <f t="shared" si="19"/>
        <v>#DIV/0!</v>
      </c>
    </row>
    <row r="69" spans="1:14" ht="15" hidden="1">
      <c r="A69" s="57" t="s">
        <v>153</v>
      </c>
      <c r="B69" s="72"/>
      <c r="C69" s="58"/>
      <c r="D69" s="58"/>
      <c r="E69" s="58"/>
      <c r="F69" s="58"/>
      <c r="G69" s="58"/>
      <c r="H69" s="104"/>
      <c r="I69" s="104"/>
      <c r="J69" s="58"/>
      <c r="K69" s="58"/>
      <c r="L69" s="58"/>
      <c r="M69" s="58">
        <f t="shared" si="18"/>
        <v>0</v>
      </c>
      <c r="N69" s="184" t="e">
        <f t="shared" si="19"/>
        <v>#DIV/0!</v>
      </c>
    </row>
    <row r="70" spans="1:14" ht="15">
      <c r="A70" s="57" t="s">
        <v>2</v>
      </c>
      <c r="B70" s="72"/>
      <c r="C70" s="58">
        <v>149000</v>
      </c>
      <c r="D70" s="58">
        <v>95000</v>
      </c>
      <c r="E70" s="58"/>
      <c r="F70" s="58"/>
      <c r="G70" s="58"/>
      <c r="H70" s="104"/>
      <c r="I70" s="104"/>
      <c r="J70" s="58">
        <v>138000</v>
      </c>
      <c r="K70" s="58">
        <v>138000</v>
      </c>
      <c r="L70" s="58">
        <v>95000</v>
      </c>
      <c r="M70" s="58">
        <f t="shared" si="18"/>
        <v>43000</v>
      </c>
      <c r="N70" s="184">
        <f t="shared" si="19"/>
        <v>0.6375838926174496</v>
      </c>
    </row>
    <row r="71" spans="1:14" ht="15">
      <c r="A71" s="57" t="s">
        <v>3</v>
      </c>
      <c r="B71" s="72"/>
      <c r="C71" s="58">
        <v>733000</v>
      </c>
      <c r="D71" s="58">
        <v>707144</v>
      </c>
      <c r="E71" s="58"/>
      <c r="F71" s="58"/>
      <c r="G71" s="58"/>
      <c r="H71" s="104"/>
      <c r="I71" s="104"/>
      <c r="J71" s="58">
        <v>270020</v>
      </c>
      <c r="K71" s="58">
        <v>270020</v>
      </c>
      <c r="L71" s="58">
        <v>260620</v>
      </c>
      <c r="M71" s="58">
        <f t="shared" si="18"/>
        <v>9400</v>
      </c>
      <c r="N71" s="184">
        <f t="shared" si="19"/>
        <v>0.3555525238744884</v>
      </c>
    </row>
    <row r="72" spans="1:14" ht="15">
      <c r="A72" s="57" t="s">
        <v>216</v>
      </c>
      <c r="B72" s="72"/>
      <c r="C72" s="58">
        <v>550000</v>
      </c>
      <c r="D72" s="58">
        <v>457390</v>
      </c>
      <c r="E72" s="58"/>
      <c r="F72" s="58"/>
      <c r="G72" s="58"/>
      <c r="H72" s="104"/>
      <c r="I72" s="104"/>
      <c r="J72" s="58">
        <v>317661</v>
      </c>
      <c r="K72" s="58">
        <v>317661</v>
      </c>
      <c r="L72" s="58">
        <v>317661</v>
      </c>
      <c r="M72" s="58">
        <f t="shared" si="18"/>
        <v>0</v>
      </c>
      <c r="N72" s="184"/>
    </row>
    <row r="73" spans="1:14" ht="15" hidden="1">
      <c r="A73" s="57" t="s">
        <v>5</v>
      </c>
      <c r="B73" s="72"/>
      <c r="C73" s="58">
        <f>D73+E73+F73+G73</f>
        <v>0</v>
      </c>
      <c r="D73" s="58"/>
      <c r="E73" s="58"/>
      <c r="F73" s="58"/>
      <c r="G73" s="58"/>
      <c r="H73" s="104"/>
      <c r="I73" s="104"/>
      <c r="J73" s="58"/>
      <c r="K73" s="58"/>
      <c r="L73" s="58"/>
      <c r="M73" s="58"/>
      <c r="N73" s="184"/>
    </row>
    <row r="74" spans="1:14" ht="15" hidden="1">
      <c r="A74" s="57" t="s">
        <v>6</v>
      </c>
      <c r="B74" s="72"/>
      <c r="C74" s="58">
        <f>D74+E74+F74+G74</f>
        <v>0</v>
      </c>
      <c r="D74" s="58"/>
      <c r="E74" s="58"/>
      <c r="F74" s="58"/>
      <c r="G74" s="58"/>
      <c r="H74" s="104"/>
      <c r="I74" s="104"/>
      <c r="J74" s="58"/>
      <c r="K74" s="58"/>
      <c r="L74" s="58"/>
      <c r="M74" s="58"/>
      <c r="N74" s="184"/>
    </row>
    <row r="75" spans="1:14" ht="15">
      <c r="A75" s="62" t="s">
        <v>7</v>
      </c>
      <c r="B75" s="72"/>
      <c r="C75" s="58"/>
      <c r="D75" s="58"/>
      <c r="E75" s="58"/>
      <c r="F75" s="58"/>
      <c r="G75" s="58"/>
      <c r="H75" s="104"/>
      <c r="I75" s="104"/>
      <c r="J75" s="76">
        <f>K75</f>
        <v>-2074</v>
      </c>
      <c r="K75" s="76">
        <f>L75</f>
        <v>-2074</v>
      </c>
      <c r="L75" s="76">
        <v>-2074</v>
      </c>
      <c r="M75" s="58"/>
      <c r="N75" s="184"/>
    </row>
    <row r="76" spans="1:14" ht="15">
      <c r="A76" s="64" t="s">
        <v>8</v>
      </c>
      <c r="B76" s="72"/>
      <c r="C76" s="58"/>
      <c r="D76" s="58"/>
      <c r="E76" s="58"/>
      <c r="F76" s="58"/>
      <c r="G76" s="58"/>
      <c r="H76" s="104"/>
      <c r="I76" s="104"/>
      <c r="J76" s="58"/>
      <c r="K76" s="58"/>
      <c r="L76" s="58"/>
      <c r="M76" s="58"/>
      <c r="N76" s="184"/>
    </row>
    <row r="77" spans="1:14" ht="15">
      <c r="A77" s="70" t="s">
        <v>26</v>
      </c>
      <c r="B77" s="77" t="s">
        <v>31</v>
      </c>
      <c r="C77" s="67">
        <v>1896040</v>
      </c>
      <c r="D77" s="67">
        <v>1528295</v>
      </c>
      <c r="E77" s="67"/>
      <c r="F77" s="67"/>
      <c r="G77" s="67"/>
      <c r="H77" s="104"/>
      <c r="I77" s="104"/>
      <c r="J77" s="67">
        <v>1143221</v>
      </c>
      <c r="K77" s="67">
        <v>1143221</v>
      </c>
      <c r="L77" s="67">
        <v>1111430</v>
      </c>
      <c r="M77" s="67">
        <f>J77-L77</f>
        <v>31791</v>
      </c>
      <c r="N77" s="185">
        <f>L77/C77</f>
        <v>0.586184890614122</v>
      </c>
    </row>
    <row r="78" spans="1:14" ht="15">
      <c r="A78" s="70" t="s">
        <v>208</v>
      </c>
      <c r="B78" s="66" t="s">
        <v>212</v>
      </c>
      <c r="C78" s="67">
        <v>930214</v>
      </c>
      <c r="D78" s="67">
        <v>730532</v>
      </c>
      <c r="E78" s="67"/>
      <c r="F78" s="67"/>
      <c r="G78" s="67"/>
      <c r="H78" s="230"/>
      <c r="I78" s="230"/>
      <c r="J78" s="67">
        <v>359584</v>
      </c>
      <c r="K78" s="67">
        <v>359584</v>
      </c>
      <c r="L78" s="67">
        <v>359584</v>
      </c>
      <c r="M78" s="67">
        <f aca="true" t="shared" si="20" ref="M78:M85">J78-L78</f>
        <v>0</v>
      </c>
      <c r="N78" s="185">
        <f aca="true" t="shared" si="21" ref="N78:N83">L78/C78</f>
        <v>0.3865605118822121</v>
      </c>
    </row>
    <row r="79" spans="1:14" ht="15">
      <c r="A79" s="3" t="s">
        <v>247</v>
      </c>
      <c r="B79" s="66" t="s">
        <v>192</v>
      </c>
      <c r="C79" s="67">
        <v>3436879</v>
      </c>
      <c r="D79" s="67">
        <v>2391833</v>
      </c>
      <c r="E79" s="67"/>
      <c r="F79" s="67"/>
      <c r="G79" s="67"/>
      <c r="H79" s="61"/>
      <c r="I79" s="65"/>
      <c r="J79" s="67">
        <v>1714585</v>
      </c>
      <c r="K79" s="67">
        <v>1714585</v>
      </c>
      <c r="L79" s="67">
        <v>1681281</v>
      </c>
      <c r="M79" s="67">
        <f t="shared" si="20"/>
        <v>33304</v>
      </c>
      <c r="N79" s="185">
        <f t="shared" si="21"/>
        <v>0.48918830136295166</v>
      </c>
    </row>
    <row r="80" spans="1:14" ht="15">
      <c r="A80" s="3" t="s">
        <v>248</v>
      </c>
      <c r="B80" s="66" t="s">
        <v>32</v>
      </c>
      <c r="C80" s="67">
        <v>9804367</v>
      </c>
      <c r="D80" s="67">
        <v>7532990</v>
      </c>
      <c r="E80" s="67"/>
      <c r="F80" s="67"/>
      <c r="G80" s="67"/>
      <c r="H80" s="61"/>
      <c r="I80" s="65"/>
      <c r="J80" s="67">
        <v>5091387</v>
      </c>
      <c r="K80" s="67">
        <v>5091387</v>
      </c>
      <c r="L80" s="67">
        <v>4413217</v>
      </c>
      <c r="M80" s="67">
        <f t="shared" si="20"/>
        <v>678170</v>
      </c>
      <c r="N80" s="185">
        <f t="shared" si="21"/>
        <v>0.4501276828988552</v>
      </c>
    </row>
    <row r="81" spans="1:14" ht="15" hidden="1">
      <c r="A81" s="70" t="s">
        <v>209</v>
      </c>
      <c r="B81" s="66" t="s">
        <v>213</v>
      </c>
      <c r="C81" s="67"/>
      <c r="D81" s="67"/>
      <c r="E81" s="67"/>
      <c r="F81" s="67"/>
      <c r="G81" s="67"/>
      <c r="H81" s="61"/>
      <c r="I81" s="65"/>
      <c r="J81" s="67"/>
      <c r="K81" s="67"/>
      <c r="L81" s="67"/>
      <c r="M81" s="67">
        <f t="shared" si="20"/>
        <v>0</v>
      </c>
      <c r="N81" s="185"/>
    </row>
    <row r="82" spans="1:14" ht="15" hidden="1">
      <c r="A82" s="70" t="s">
        <v>210</v>
      </c>
      <c r="B82" s="66" t="s">
        <v>214</v>
      </c>
      <c r="C82" s="67"/>
      <c r="D82" s="67"/>
      <c r="E82" s="67"/>
      <c r="F82" s="67"/>
      <c r="G82" s="67"/>
      <c r="H82" s="61"/>
      <c r="I82" s="65"/>
      <c r="J82" s="67"/>
      <c r="K82" s="67"/>
      <c r="L82" s="67"/>
      <c r="M82" s="67">
        <f t="shared" si="20"/>
        <v>0</v>
      </c>
      <c r="N82" s="185" t="e">
        <f t="shared" si="21"/>
        <v>#DIV/0!</v>
      </c>
    </row>
    <row r="83" spans="1:14" ht="15" hidden="1">
      <c r="A83" s="70" t="s">
        <v>211</v>
      </c>
      <c r="B83" s="66" t="s">
        <v>215</v>
      </c>
      <c r="C83" s="67"/>
      <c r="D83" s="67"/>
      <c r="E83" s="67"/>
      <c r="F83" s="67"/>
      <c r="G83" s="67"/>
      <c r="H83" s="61"/>
      <c r="I83" s="65"/>
      <c r="J83" s="67"/>
      <c r="K83" s="67"/>
      <c r="L83" s="67"/>
      <c r="M83" s="67">
        <f t="shared" si="20"/>
        <v>0</v>
      </c>
      <c r="N83" s="185" t="e">
        <f t="shared" si="21"/>
        <v>#DIV/0!</v>
      </c>
    </row>
    <row r="84" spans="1:14" ht="15">
      <c r="A84" s="70" t="s">
        <v>133</v>
      </c>
      <c r="B84" s="66" t="s">
        <v>33</v>
      </c>
      <c r="C84" s="67">
        <v>15000</v>
      </c>
      <c r="D84" s="67">
        <v>15000</v>
      </c>
      <c r="E84" s="67"/>
      <c r="F84" s="67"/>
      <c r="G84" s="67"/>
      <c r="H84" s="61"/>
      <c r="I84" s="65"/>
      <c r="J84" s="67">
        <v>15000</v>
      </c>
      <c r="K84" s="67">
        <v>15000</v>
      </c>
      <c r="L84" s="67">
        <v>5600</v>
      </c>
      <c r="M84" s="67">
        <f t="shared" si="20"/>
        <v>9400</v>
      </c>
      <c r="N84" s="185"/>
    </row>
    <row r="85" spans="1:14" ht="15">
      <c r="A85" s="62" t="s">
        <v>7</v>
      </c>
      <c r="B85" s="66"/>
      <c r="C85" s="68"/>
      <c r="D85" s="68"/>
      <c r="E85" s="68"/>
      <c r="F85" s="68"/>
      <c r="G85" s="68"/>
      <c r="H85" s="78"/>
      <c r="I85" s="79"/>
      <c r="J85" s="63">
        <f>K85</f>
        <v>0</v>
      </c>
      <c r="K85" s="63">
        <f>L85</f>
        <v>0</v>
      </c>
      <c r="L85" s="68"/>
      <c r="M85" s="68">
        <f t="shared" si="20"/>
        <v>0</v>
      </c>
      <c r="N85" s="188"/>
    </row>
    <row r="86" spans="1:14" ht="15">
      <c r="A86" s="97" t="s">
        <v>27</v>
      </c>
      <c r="B86" s="176" t="s">
        <v>166</v>
      </c>
      <c r="C86" s="98">
        <f>C87+C88+C99+C96</f>
        <v>4476000</v>
      </c>
      <c r="D86" s="98">
        <f aca="true" t="shared" si="22" ref="D86:M86">D87+D88+D99+D96</f>
        <v>2456000</v>
      </c>
      <c r="E86" s="98">
        <f t="shared" si="22"/>
        <v>2000</v>
      </c>
      <c r="F86" s="98">
        <f t="shared" si="22"/>
        <v>2000</v>
      </c>
      <c r="G86" s="98">
        <f t="shared" si="22"/>
        <v>0</v>
      </c>
      <c r="H86" s="98" t="e">
        <f t="shared" si="22"/>
        <v>#VALUE!</v>
      </c>
      <c r="I86" s="98">
        <f t="shared" si="22"/>
        <v>0</v>
      </c>
      <c r="J86" s="98">
        <f t="shared" si="22"/>
        <v>2358933</v>
      </c>
      <c r="K86" s="98">
        <f t="shared" si="22"/>
        <v>2358933</v>
      </c>
      <c r="L86" s="98">
        <f t="shared" si="22"/>
        <v>2186376</v>
      </c>
      <c r="M86" s="98">
        <f t="shared" si="22"/>
        <v>172557</v>
      </c>
      <c r="N86" s="183">
        <f>L86/C86</f>
        <v>0.48846648793565683</v>
      </c>
    </row>
    <row r="87" spans="1:14" ht="15">
      <c r="A87" s="80" t="s">
        <v>154</v>
      </c>
      <c r="B87" s="81"/>
      <c r="C87" s="82">
        <v>4310000</v>
      </c>
      <c r="D87" s="82">
        <v>2348000</v>
      </c>
      <c r="E87" s="82"/>
      <c r="F87" s="82"/>
      <c r="G87" s="82"/>
      <c r="H87" s="82"/>
      <c r="I87" s="82"/>
      <c r="J87" s="82">
        <v>2348000</v>
      </c>
      <c r="K87" s="82">
        <v>2348000</v>
      </c>
      <c r="L87" s="82">
        <v>2175443</v>
      </c>
      <c r="M87" s="82">
        <f>J87-L87</f>
        <v>172557</v>
      </c>
      <c r="N87" s="189">
        <f>L87/C87</f>
        <v>0.5047431554524362</v>
      </c>
    </row>
    <row r="88" spans="1:14" ht="14.25">
      <c r="A88" s="80" t="s">
        <v>169</v>
      </c>
      <c r="B88" s="81"/>
      <c r="C88" s="83">
        <f>C89+C90</f>
        <v>130000</v>
      </c>
      <c r="D88" s="83">
        <f aca="true" t="shared" si="23" ref="D88:L88">D89+D90</f>
        <v>90000</v>
      </c>
      <c r="E88" s="83">
        <f t="shared" si="23"/>
        <v>2000</v>
      </c>
      <c r="F88" s="83">
        <f t="shared" si="23"/>
        <v>2000</v>
      </c>
      <c r="G88" s="83">
        <f t="shared" si="23"/>
        <v>0</v>
      </c>
      <c r="H88" s="83" t="e">
        <f t="shared" si="23"/>
        <v>#VALUE!</v>
      </c>
      <c r="I88" s="83">
        <f t="shared" si="23"/>
        <v>0</v>
      </c>
      <c r="J88" s="83">
        <f t="shared" si="23"/>
        <v>2250</v>
      </c>
      <c r="K88" s="83">
        <f t="shared" si="23"/>
        <v>2250</v>
      </c>
      <c r="L88" s="83">
        <f t="shared" si="23"/>
        <v>2250</v>
      </c>
      <c r="M88" s="83">
        <f>M89+M90</f>
        <v>0</v>
      </c>
      <c r="N88" s="190"/>
    </row>
    <row r="89" spans="1:14" ht="15">
      <c r="A89" s="75" t="s">
        <v>28</v>
      </c>
      <c r="B89" s="60"/>
      <c r="C89" s="58">
        <v>130000</v>
      </c>
      <c r="D89" s="58">
        <v>90000</v>
      </c>
      <c r="E89" s="58"/>
      <c r="F89" s="58"/>
      <c r="G89" s="58"/>
      <c r="H89" s="104"/>
      <c r="I89" s="104"/>
      <c r="J89" s="58">
        <v>2250</v>
      </c>
      <c r="K89" s="58">
        <v>2250</v>
      </c>
      <c r="L89" s="58">
        <v>2250</v>
      </c>
      <c r="M89" s="58">
        <f aca="true" t="shared" si="24" ref="M89:M98">J89-L89</f>
        <v>0</v>
      </c>
      <c r="N89" s="184"/>
    </row>
    <row r="90" spans="1:14" ht="15" hidden="1">
      <c r="A90" s="75"/>
      <c r="B90" s="60"/>
      <c r="C90" s="58"/>
      <c r="D90" s="58"/>
      <c r="E90" s="58">
        <v>2000</v>
      </c>
      <c r="F90" s="58">
        <v>2000</v>
      </c>
      <c r="G90" s="58"/>
      <c r="H90" s="230" t="s">
        <v>117</v>
      </c>
      <c r="I90" s="230"/>
      <c r="J90" s="58"/>
      <c r="K90" s="58"/>
      <c r="L90" s="58"/>
      <c r="M90" s="58">
        <f t="shared" si="24"/>
        <v>0</v>
      </c>
      <c r="N90" s="184"/>
    </row>
    <row r="91" spans="1:14" ht="15" hidden="1">
      <c r="A91" s="57" t="s">
        <v>0</v>
      </c>
      <c r="B91" s="60"/>
      <c r="C91" s="58">
        <f aca="true" t="shared" si="25" ref="C91:C98">D91+E91+F91+G91</f>
        <v>0</v>
      </c>
      <c r="D91" s="58"/>
      <c r="E91" s="58"/>
      <c r="F91" s="58"/>
      <c r="G91" s="58"/>
      <c r="H91" s="61"/>
      <c r="I91" s="61"/>
      <c r="J91" s="58"/>
      <c r="K91" s="58"/>
      <c r="L91" s="58"/>
      <c r="M91" s="58">
        <f t="shared" si="24"/>
        <v>0</v>
      </c>
      <c r="N91" s="184"/>
    </row>
    <row r="92" spans="1:14" ht="15" hidden="1">
      <c r="A92" s="57" t="s">
        <v>1</v>
      </c>
      <c r="B92" s="60"/>
      <c r="C92" s="58">
        <f t="shared" si="25"/>
        <v>0</v>
      </c>
      <c r="D92" s="58"/>
      <c r="E92" s="58"/>
      <c r="F92" s="58"/>
      <c r="G92" s="58"/>
      <c r="H92" s="61"/>
      <c r="I92" s="61"/>
      <c r="J92" s="58"/>
      <c r="K92" s="58"/>
      <c r="L92" s="58"/>
      <c r="M92" s="58">
        <f t="shared" si="24"/>
        <v>0</v>
      </c>
      <c r="N92" s="184"/>
    </row>
    <row r="93" spans="1:14" ht="15" hidden="1">
      <c r="A93" s="57" t="s">
        <v>153</v>
      </c>
      <c r="B93" s="60"/>
      <c r="C93" s="58">
        <f t="shared" si="25"/>
        <v>0</v>
      </c>
      <c r="D93" s="58"/>
      <c r="E93" s="58"/>
      <c r="F93" s="58"/>
      <c r="G93" s="58"/>
      <c r="H93" s="61"/>
      <c r="I93" s="61"/>
      <c r="J93" s="58"/>
      <c r="K93" s="58"/>
      <c r="L93" s="58"/>
      <c r="M93" s="58">
        <f t="shared" si="24"/>
        <v>0</v>
      </c>
      <c r="N93" s="184"/>
    </row>
    <row r="94" spans="1:14" ht="15" hidden="1">
      <c r="A94" s="57" t="s">
        <v>2</v>
      </c>
      <c r="B94" s="60"/>
      <c r="C94" s="58">
        <f t="shared" si="25"/>
        <v>0</v>
      </c>
      <c r="D94" s="58"/>
      <c r="E94" s="58"/>
      <c r="F94" s="58"/>
      <c r="G94" s="58"/>
      <c r="H94" s="61"/>
      <c r="I94" s="61"/>
      <c r="J94" s="58"/>
      <c r="K94" s="58"/>
      <c r="L94" s="58"/>
      <c r="M94" s="58">
        <f t="shared" si="24"/>
        <v>0</v>
      </c>
      <c r="N94" s="184"/>
    </row>
    <row r="95" spans="1:14" ht="15" hidden="1">
      <c r="A95" s="57" t="s">
        <v>3</v>
      </c>
      <c r="B95" s="60"/>
      <c r="C95" s="58">
        <f t="shared" si="25"/>
        <v>0</v>
      </c>
      <c r="D95" s="58"/>
      <c r="E95" s="58"/>
      <c r="F95" s="58"/>
      <c r="G95" s="58"/>
      <c r="H95" s="61"/>
      <c r="I95" s="61"/>
      <c r="J95" s="58"/>
      <c r="K95" s="58"/>
      <c r="L95" s="58"/>
      <c r="M95" s="58">
        <f t="shared" si="24"/>
        <v>0</v>
      </c>
      <c r="N95" s="184"/>
    </row>
    <row r="96" spans="1:14" ht="15">
      <c r="A96" s="143" t="s">
        <v>4</v>
      </c>
      <c r="B96" s="144"/>
      <c r="C96" s="145">
        <v>36000</v>
      </c>
      <c r="D96" s="145">
        <v>18000</v>
      </c>
      <c r="E96" s="145"/>
      <c r="F96" s="145"/>
      <c r="G96" s="145"/>
      <c r="H96" s="146"/>
      <c r="I96" s="146"/>
      <c r="J96" s="145">
        <v>8683</v>
      </c>
      <c r="K96" s="145">
        <v>8683</v>
      </c>
      <c r="L96" s="145">
        <v>8683</v>
      </c>
      <c r="M96" s="145">
        <f t="shared" si="24"/>
        <v>0</v>
      </c>
      <c r="N96" s="191">
        <f>L96/C96</f>
        <v>0.24119444444444443</v>
      </c>
    </row>
    <row r="97" spans="1:14" ht="15" hidden="1">
      <c r="A97" s="57" t="s">
        <v>5</v>
      </c>
      <c r="B97" s="60"/>
      <c r="C97" s="58">
        <f t="shared" si="25"/>
        <v>0</v>
      </c>
      <c r="D97" s="58"/>
      <c r="E97" s="58"/>
      <c r="F97" s="58"/>
      <c r="G97" s="58"/>
      <c r="H97" s="61"/>
      <c r="I97" s="61"/>
      <c r="J97" s="58"/>
      <c r="K97" s="58"/>
      <c r="L97" s="58"/>
      <c r="M97" s="58">
        <f t="shared" si="24"/>
        <v>0</v>
      </c>
      <c r="N97" s="184"/>
    </row>
    <row r="98" spans="1:14" ht="15" hidden="1">
      <c r="A98" s="57" t="s">
        <v>6</v>
      </c>
      <c r="B98" s="60"/>
      <c r="C98" s="58">
        <f t="shared" si="25"/>
        <v>0</v>
      </c>
      <c r="D98" s="58"/>
      <c r="E98" s="58"/>
      <c r="F98" s="58"/>
      <c r="G98" s="58"/>
      <c r="H98" s="61"/>
      <c r="I98" s="61"/>
      <c r="J98" s="58"/>
      <c r="K98" s="58"/>
      <c r="L98" s="58"/>
      <c r="M98" s="58">
        <f t="shared" si="24"/>
        <v>0</v>
      </c>
      <c r="N98" s="184"/>
    </row>
    <row r="99" spans="1:14" ht="15">
      <c r="A99" s="62" t="s">
        <v>7</v>
      </c>
      <c r="B99" s="60"/>
      <c r="C99" s="58"/>
      <c r="D99" s="58"/>
      <c r="E99" s="58"/>
      <c r="F99" s="58"/>
      <c r="G99" s="58"/>
      <c r="H99" s="61"/>
      <c r="I99" s="61"/>
      <c r="J99" s="63">
        <f>K99</f>
        <v>0</v>
      </c>
      <c r="K99" s="63">
        <f>L99</f>
        <v>0</v>
      </c>
      <c r="L99" s="58"/>
      <c r="M99" s="58"/>
      <c r="N99" s="184"/>
    </row>
    <row r="100" spans="1:14" ht="15">
      <c r="A100" s="64" t="s">
        <v>8</v>
      </c>
      <c r="B100" s="60"/>
      <c r="C100" s="58"/>
      <c r="D100" s="58"/>
      <c r="E100" s="58"/>
      <c r="F100" s="58"/>
      <c r="G100" s="58"/>
      <c r="H100" s="61" t="s">
        <v>108</v>
      </c>
      <c r="I100" s="65">
        <f>C87+C88</f>
        <v>4440000</v>
      </c>
      <c r="J100" s="58"/>
      <c r="K100" s="58"/>
      <c r="L100" s="58"/>
      <c r="M100" s="58"/>
      <c r="N100" s="184"/>
    </row>
    <row r="101" spans="1:14" ht="14.25">
      <c r="A101" s="70" t="s">
        <v>29</v>
      </c>
      <c r="B101" s="66" t="s">
        <v>30</v>
      </c>
      <c r="C101" s="67">
        <f>C88+C87+C96</f>
        <v>4476000</v>
      </c>
      <c r="D101" s="67">
        <f aca="true" t="shared" si="26" ref="D101:M101">D88+D87+D96</f>
        <v>2456000</v>
      </c>
      <c r="E101" s="67">
        <f t="shared" si="26"/>
        <v>2000</v>
      </c>
      <c r="F101" s="67">
        <f t="shared" si="26"/>
        <v>2000</v>
      </c>
      <c r="G101" s="67">
        <f t="shared" si="26"/>
        <v>0</v>
      </c>
      <c r="H101" s="67" t="e">
        <f t="shared" si="26"/>
        <v>#VALUE!</v>
      </c>
      <c r="I101" s="67">
        <f t="shared" si="26"/>
        <v>0</v>
      </c>
      <c r="J101" s="67">
        <f t="shared" si="26"/>
        <v>2358933</v>
      </c>
      <c r="K101" s="67">
        <f t="shared" si="26"/>
        <v>2358933</v>
      </c>
      <c r="L101" s="67">
        <f t="shared" si="26"/>
        <v>2186376</v>
      </c>
      <c r="M101" s="67">
        <f t="shared" si="26"/>
        <v>172557</v>
      </c>
      <c r="N101" s="185">
        <f>L101/C101</f>
        <v>0.48846648793565683</v>
      </c>
    </row>
    <row r="102" spans="1:14" ht="15">
      <c r="A102" s="62" t="s">
        <v>7</v>
      </c>
      <c r="B102" s="66"/>
      <c r="C102" s="67"/>
      <c r="D102" s="67"/>
      <c r="E102" s="67"/>
      <c r="F102" s="67"/>
      <c r="G102" s="67"/>
      <c r="H102" s="61"/>
      <c r="I102" s="65"/>
      <c r="J102" s="67">
        <f>J99</f>
        <v>0</v>
      </c>
      <c r="K102" s="67">
        <f>K99</f>
        <v>0</v>
      </c>
      <c r="L102" s="67">
        <f>L99</f>
        <v>0</v>
      </c>
      <c r="M102" s="67"/>
      <c r="N102" s="185"/>
    </row>
    <row r="103" spans="1:14" ht="15">
      <c r="A103" s="97" t="s">
        <v>34</v>
      </c>
      <c r="B103" s="176" t="s">
        <v>166</v>
      </c>
      <c r="C103" s="98">
        <f>C104+C109+C120+C128</f>
        <v>25065000</v>
      </c>
      <c r="D103" s="98">
        <f aca="true" t="shared" si="27" ref="D103:M103">D104+D109+D120+D128</f>
        <v>16305237</v>
      </c>
      <c r="E103" s="98">
        <f t="shared" si="27"/>
        <v>300000</v>
      </c>
      <c r="F103" s="98">
        <f t="shared" si="27"/>
        <v>300000</v>
      </c>
      <c r="G103" s="98">
        <f t="shared" si="27"/>
        <v>300000</v>
      </c>
      <c r="H103" s="98">
        <f t="shared" si="27"/>
        <v>300000</v>
      </c>
      <c r="I103" s="98">
        <f t="shared" si="27"/>
        <v>300000</v>
      </c>
      <c r="J103" s="98">
        <f>J104+J109+J120+J128+J133</f>
        <v>24449679</v>
      </c>
      <c r="K103" s="98">
        <f>K104+K109+K120+K128+K133</f>
        <v>24449679</v>
      </c>
      <c r="L103" s="98">
        <f>L104+L109+L120+L128+L133</f>
        <v>14801572</v>
      </c>
      <c r="M103" s="98">
        <f t="shared" si="27"/>
        <v>9648107</v>
      </c>
      <c r="N103" s="183">
        <f>L103/C103</f>
        <v>0.5905275084779573</v>
      </c>
    </row>
    <row r="104" spans="1:14" ht="15">
      <c r="A104" s="80" t="s">
        <v>154</v>
      </c>
      <c r="B104" s="84"/>
      <c r="C104" s="82">
        <f>C105+C106+C107+C108</f>
        <v>465000</v>
      </c>
      <c r="D104" s="82">
        <f aca="true" t="shared" si="28" ref="D104:M104">D105+D106+D107+D108</f>
        <v>258557</v>
      </c>
      <c r="E104" s="82">
        <f t="shared" si="28"/>
        <v>0</v>
      </c>
      <c r="F104" s="82">
        <f t="shared" si="28"/>
        <v>0</v>
      </c>
      <c r="G104" s="82">
        <f t="shared" si="28"/>
        <v>0</v>
      </c>
      <c r="H104" s="82">
        <f t="shared" si="28"/>
        <v>0</v>
      </c>
      <c r="I104" s="82">
        <f t="shared" si="28"/>
        <v>0</v>
      </c>
      <c r="J104" s="82">
        <f t="shared" si="28"/>
        <v>432700</v>
      </c>
      <c r="K104" s="82">
        <f t="shared" si="28"/>
        <v>432700</v>
      </c>
      <c r="L104" s="82">
        <f t="shared" si="28"/>
        <v>245402</v>
      </c>
      <c r="M104" s="82">
        <f t="shared" si="28"/>
        <v>187298</v>
      </c>
      <c r="N104" s="189">
        <f>L104/C104</f>
        <v>0.5277462365591398</v>
      </c>
    </row>
    <row r="105" spans="1:14" ht="15" hidden="1">
      <c r="A105" s="85" t="s">
        <v>205</v>
      </c>
      <c r="B105" s="73" t="s">
        <v>36</v>
      </c>
      <c r="C105" s="58"/>
      <c r="D105" s="58"/>
      <c r="E105" s="58"/>
      <c r="F105" s="58"/>
      <c r="G105" s="58"/>
      <c r="H105" s="104"/>
      <c r="I105" s="104"/>
      <c r="J105" s="59"/>
      <c r="K105" s="59"/>
      <c r="L105" s="59"/>
      <c r="M105" s="58">
        <f>J105-L105</f>
        <v>0</v>
      </c>
      <c r="N105" s="184"/>
    </row>
    <row r="106" spans="1:14" ht="15">
      <c r="A106" s="85" t="s">
        <v>206</v>
      </c>
      <c r="B106" s="73" t="s">
        <v>37</v>
      </c>
      <c r="C106" s="58">
        <v>465000</v>
      </c>
      <c r="D106" s="58">
        <v>258557</v>
      </c>
      <c r="E106" s="58"/>
      <c r="F106" s="58"/>
      <c r="G106" s="58"/>
      <c r="H106" s="104"/>
      <c r="I106" s="104"/>
      <c r="J106" s="58">
        <v>432700</v>
      </c>
      <c r="K106" s="58">
        <v>432700</v>
      </c>
      <c r="L106" s="58">
        <v>245402</v>
      </c>
      <c r="M106" s="58">
        <f>J106-L106</f>
        <v>187298</v>
      </c>
      <c r="N106" s="184">
        <f>L106/C106</f>
        <v>0.5277462365591398</v>
      </c>
    </row>
    <row r="107" spans="1:14" ht="15" hidden="1">
      <c r="A107" s="85" t="s">
        <v>207</v>
      </c>
      <c r="B107" s="73" t="s">
        <v>38</v>
      </c>
      <c r="C107" s="58"/>
      <c r="D107" s="58"/>
      <c r="E107" s="58"/>
      <c r="F107" s="58"/>
      <c r="G107" s="58"/>
      <c r="H107" s="104"/>
      <c r="I107" s="104"/>
      <c r="J107" s="58"/>
      <c r="K107" s="58"/>
      <c r="L107" s="58"/>
      <c r="M107" s="58">
        <f>J107-L107</f>
        <v>0</v>
      </c>
      <c r="N107" s="184"/>
    </row>
    <row r="108" spans="1:14" ht="15" hidden="1">
      <c r="A108" s="142" t="s">
        <v>244</v>
      </c>
      <c r="B108" s="73" t="s">
        <v>38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>
        <f>J108-L108</f>
        <v>0</v>
      </c>
      <c r="N108" s="184"/>
    </row>
    <row r="109" spans="1:14" ht="15">
      <c r="A109" s="80" t="s">
        <v>169</v>
      </c>
      <c r="B109" s="86"/>
      <c r="C109" s="82">
        <f>C110+C111+C112+C113+C114+C115+C116</f>
        <v>10450000</v>
      </c>
      <c r="D109" s="82">
        <f aca="true" t="shared" si="29" ref="D109:M109">D110+D111+D112+D113+D114+D115+D116</f>
        <v>7019569</v>
      </c>
      <c r="E109" s="82">
        <f t="shared" si="29"/>
        <v>0</v>
      </c>
      <c r="F109" s="82">
        <f t="shared" si="29"/>
        <v>0</v>
      </c>
      <c r="G109" s="82">
        <f t="shared" si="29"/>
        <v>0</v>
      </c>
      <c r="H109" s="82">
        <f t="shared" si="29"/>
        <v>0</v>
      </c>
      <c r="I109" s="82">
        <f t="shared" si="29"/>
        <v>0</v>
      </c>
      <c r="J109" s="82">
        <f t="shared" si="29"/>
        <v>9893844</v>
      </c>
      <c r="K109" s="82">
        <f t="shared" si="29"/>
        <v>9893844</v>
      </c>
      <c r="L109" s="82">
        <f t="shared" si="29"/>
        <v>5581924</v>
      </c>
      <c r="M109" s="82">
        <f t="shared" si="29"/>
        <v>4311920</v>
      </c>
      <c r="N109" s="189">
        <f>L109/C109</f>
        <v>0.5341554066985645</v>
      </c>
    </row>
    <row r="110" spans="1:14" ht="15" hidden="1">
      <c r="A110" s="85" t="s">
        <v>205</v>
      </c>
      <c r="B110" s="87" t="s">
        <v>36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>
        <f>J110-L110</f>
        <v>0</v>
      </c>
      <c r="N110" s="192"/>
    </row>
    <row r="111" spans="1:14" ht="15">
      <c r="A111" s="85" t="s">
        <v>206</v>
      </c>
      <c r="B111" s="87" t="s">
        <v>37</v>
      </c>
      <c r="C111" s="59">
        <v>3200000</v>
      </c>
      <c r="D111" s="59">
        <v>2590569</v>
      </c>
      <c r="E111" s="59"/>
      <c r="F111" s="59"/>
      <c r="G111" s="59"/>
      <c r="H111" s="59"/>
      <c r="I111" s="59"/>
      <c r="J111" s="59">
        <v>2912037</v>
      </c>
      <c r="K111" s="59">
        <v>2912037</v>
      </c>
      <c r="L111" s="59">
        <v>2418774</v>
      </c>
      <c r="M111" s="59">
        <f>J111-L111</f>
        <v>493263</v>
      </c>
      <c r="N111" s="192">
        <f>L111/C111</f>
        <v>0.755866875</v>
      </c>
    </row>
    <row r="112" spans="1:14" ht="15" hidden="1">
      <c r="A112" s="85" t="s">
        <v>207</v>
      </c>
      <c r="B112" s="87" t="s">
        <v>38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>
        <f>J112-L112</f>
        <v>0</v>
      </c>
      <c r="N112" s="192"/>
    </row>
    <row r="113" spans="1:14" ht="15" hidden="1">
      <c r="A113" s="142" t="s">
        <v>243</v>
      </c>
      <c r="B113" s="87" t="s">
        <v>38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>
        <f>J113-L113</f>
        <v>0</v>
      </c>
      <c r="N113" s="192"/>
    </row>
    <row r="114" spans="1:14" ht="15">
      <c r="A114" s="85" t="s">
        <v>35</v>
      </c>
      <c r="B114" s="87" t="s">
        <v>61</v>
      </c>
      <c r="C114" s="59">
        <v>7100000</v>
      </c>
      <c r="D114" s="59">
        <v>4279000</v>
      </c>
      <c r="E114" s="59"/>
      <c r="F114" s="59"/>
      <c r="G114" s="59"/>
      <c r="H114" s="104"/>
      <c r="I114" s="104"/>
      <c r="J114" s="59">
        <v>6958830</v>
      </c>
      <c r="K114" s="59">
        <v>6958830</v>
      </c>
      <c r="L114" s="59">
        <v>3140174</v>
      </c>
      <c r="M114" s="59">
        <f aca="true" t="shared" si="30" ref="M114:M133">J114-L114</f>
        <v>3818656</v>
      </c>
      <c r="N114" s="192">
        <f>L114/C114</f>
        <v>0.44227802816901407</v>
      </c>
    </row>
    <row r="115" spans="1:14" ht="15">
      <c r="A115" s="85" t="s">
        <v>230</v>
      </c>
      <c r="B115" s="87" t="s">
        <v>54</v>
      </c>
      <c r="C115" s="59">
        <v>150000</v>
      </c>
      <c r="D115" s="59">
        <v>150000</v>
      </c>
      <c r="E115" s="59"/>
      <c r="F115" s="59"/>
      <c r="G115" s="59"/>
      <c r="H115" s="104"/>
      <c r="I115" s="104"/>
      <c r="J115" s="59">
        <v>22977</v>
      </c>
      <c r="K115" s="59">
        <v>22977</v>
      </c>
      <c r="L115" s="59">
        <v>22976</v>
      </c>
      <c r="M115" s="59">
        <f t="shared" si="30"/>
        <v>1</v>
      </c>
      <c r="N115" s="192"/>
    </row>
    <row r="116" spans="1:14" ht="15" hidden="1">
      <c r="A116" s="85" t="s">
        <v>231</v>
      </c>
      <c r="B116" s="87" t="s">
        <v>37</v>
      </c>
      <c r="C116" s="59">
        <v>0</v>
      </c>
      <c r="D116" s="59">
        <v>0</v>
      </c>
      <c r="E116" s="59"/>
      <c r="F116" s="59"/>
      <c r="G116" s="59"/>
      <c r="H116" s="104"/>
      <c r="I116" s="104"/>
      <c r="J116" s="59">
        <v>0</v>
      </c>
      <c r="K116" s="59">
        <v>0</v>
      </c>
      <c r="L116" s="59">
        <v>0</v>
      </c>
      <c r="M116" s="59">
        <f t="shared" si="30"/>
        <v>0</v>
      </c>
      <c r="N116" s="192"/>
    </row>
    <row r="117" spans="1:14" ht="15" hidden="1">
      <c r="A117" s="88" t="s">
        <v>0</v>
      </c>
      <c r="B117" s="89"/>
      <c r="C117" s="59">
        <f>D117+E117+F117+G117</f>
        <v>0</v>
      </c>
      <c r="D117" s="59"/>
      <c r="E117" s="59"/>
      <c r="F117" s="59"/>
      <c r="G117" s="59"/>
      <c r="H117" s="104"/>
      <c r="I117" s="104"/>
      <c r="J117" s="59"/>
      <c r="K117" s="59"/>
      <c r="L117" s="59"/>
      <c r="M117" s="59">
        <f t="shared" si="30"/>
        <v>0</v>
      </c>
      <c r="N117" s="192"/>
    </row>
    <row r="118" spans="1:14" ht="15" hidden="1">
      <c r="A118" s="88" t="s">
        <v>1</v>
      </c>
      <c r="B118" s="89"/>
      <c r="C118" s="59">
        <f>D118+E118+F118+G118</f>
        <v>0</v>
      </c>
      <c r="D118" s="59"/>
      <c r="E118" s="59"/>
      <c r="F118" s="59"/>
      <c r="G118" s="59"/>
      <c r="H118" s="104"/>
      <c r="I118" s="104"/>
      <c r="J118" s="59"/>
      <c r="K118" s="59"/>
      <c r="L118" s="59"/>
      <c r="M118" s="59">
        <f t="shared" si="30"/>
        <v>0</v>
      </c>
      <c r="N118" s="192"/>
    </row>
    <row r="119" spans="1:14" ht="15" hidden="1">
      <c r="A119" s="85" t="s">
        <v>180</v>
      </c>
      <c r="B119" s="89" t="s">
        <v>63</v>
      </c>
      <c r="C119" s="59"/>
      <c r="D119" s="59"/>
      <c r="E119" s="59"/>
      <c r="F119" s="59"/>
      <c r="G119" s="59"/>
      <c r="H119" s="104"/>
      <c r="I119" s="104"/>
      <c r="J119" s="59"/>
      <c r="K119" s="59"/>
      <c r="L119" s="59"/>
      <c r="M119" s="59">
        <f t="shared" si="30"/>
        <v>0</v>
      </c>
      <c r="N119" s="192"/>
    </row>
    <row r="120" spans="1:14" ht="15">
      <c r="A120" s="90" t="s">
        <v>156</v>
      </c>
      <c r="B120" s="81"/>
      <c r="C120" s="82">
        <f>C121+C122</f>
        <v>13980000</v>
      </c>
      <c r="D120" s="82">
        <f aca="true" t="shared" si="31" ref="D120:M120">D121+D122</f>
        <v>8919111</v>
      </c>
      <c r="E120" s="82">
        <f t="shared" si="31"/>
        <v>0</v>
      </c>
      <c r="F120" s="82">
        <f t="shared" si="31"/>
        <v>0</v>
      </c>
      <c r="G120" s="82">
        <f t="shared" si="31"/>
        <v>0</v>
      </c>
      <c r="H120" s="82">
        <f t="shared" si="31"/>
        <v>0</v>
      </c>
      <c r="I120" s="82">
        <f t="shared" si="31"/>
        <v>0</v>
      </c>
      <c r="J120" s="82">
        <f t="shared" si="31"/>
        <v>13980000</v>
      </c>
      <c r="K120" s="82">
        <f t="shared" si="31"/>
        <v>13980000</v>
      </c>
      <c r="L120" s="82">
        <f t="shared" si="31"/>
        <v>8919111</v>
      </c>
      <c r="M120" s="82">
        <f t="shared" si="31"/>
        <v>5060889</v>
      </c>
      <c r="N120" s="189">
        <f>L120/C120</f>
        <v>0.6379907725321888</v>
      </c>
    </row>
    <row r="121" spans="1:14" ht="15">
      <c r="A121" s="85" t="s">
        <v>207</v>
      </c>
      <c r="B121" s="87" t="s">
        <v>38</v>
      </c>
      <c r="C121" s="59">
        <v>10980000</v>
      </c>
      <c r="D121" s="59">
        <v>6915911</v>
      </c>
      <c r="E121" s="59"/>
      <c r="F121" s="59"/>
      <c r="G121" s="59"/>
      <c r="H121" s="59"/>
      <c r="I121" s="59"/>
      <c r="J121" s="59">
        <v>10980000</v>
      </c>
      <c r="K121" s="59">
        <v>10980000</v>
      </c>
      <c r="L121" s="59">
        <v>6915911</v>
      </c>
      <c r="M121" s="59">
        <f t="shared" si="30"/>
        <v>4064089</v>
      </c>
      <c r="N121" s="192">
        <f>L121/C121</f>
        <v>0.6298643897996357</v>
      </c>
    </row>
    <row r="122" spans="1:14" ht="15">
      <c r="A122" s="85" t="s">
        <v>205</v>
      </c>
      <c r="B122" s="87" t="s">
        <v>36</v>
      </c>
      <c r="C122" s="59">
        <v>3000000</v>
      </c>
      <c r="D122" s="59">
        <v>2003200</v>
      </c>
      <c r="E122" s="59"/>
      <c r="F122" s="59"/>
      <c r="G122" s="59"/>
      <c r="H122" s="104"/>
      <c r="I122" s="104"/>
      <c r="J122" s="59">
        <v>3000000</v>
      </c>
      <c r="K122" s="59">
        <v>3000000</v>
      </c>
      <c r="L122" s="59">
        <v>2003200</v>
      </c>
      <c r="M122" s="59">
        <f t="shared" si="30"/>
        <v>996800</v>
      </c>
      <c r="N122" s="192">
        <f>L122/C122</f>
        <v>0.6677333333333333</v>
      </c>
    </row>
    <row r="123" spans="1:14" ht="15" hidden="1">
      <c r="A123" s="85"/>
      <c r="B123" s="89"/>
      <c r="C123" s="59"/>
      <c r="D123" s="59"/>
      <c r="E123" s="59"/>
      <c r="F123" s="59"/>
      <c r="G123" s="59"/>
      <c r="H123" s="104"/>
      <c r="I123" s="104"/>
      <c r="J123" s="59"/>
      <c r="K123" s="59"/>
      <c r="L123" s="59"/>
      <c r="M123" s="59">
        <f t="shared" si="30"/>
        <v>0</v>
      </c>
      <c r="N123" s="192"/>
    </row>
    <row r="124" spans="1:14" ht="15" hidden="1">
      <c r="A124" s="85"/>
      <c r="B124" s="89"/>
      <c r="C124" s="59"/>
      <c r="D124" s="59"/>
      <c r="E124" s="59"/>
      <c r="F124" s="59"/>
      <c r="G124" s="59"/>
      <c r="H124" s="104"/>
      <c r="I124" s="104"/>
      <c r="J124" s="59"/>
      <c r="K124" s="59"/>
      <c r="L124" s="59"/>
      <c r="M124" s="59">
        <f t="shared" si="30"/>
        <v>0</v>
      </c>
      <c r="N124" s="192"/>
    </row>
    <row r="125" spans="1:14" ht="15" hidden="1">
      <c r="A125" s="85"/>
      <c r="B125" s="89"/>
      <c r="C125" s="59"/>
      <c r="D125" s="59"/>
      <c r="E125" s="59"/>
      <c r="F125" s="59"/>
      <c r="G125" s="59"/>
      <c r="H125" s="104"/>
      <c r="I125" s="104"/>
      <c r="J125" s="59"/>
      <c r="K125" s="59"/>
      <c r="L125" s="59"/>
      <c r="M125" s="59">
        <f t="shared" si="30"/>
        <v>0</v>
      </c>
      <c r="N125" s="192"/>
    </row>
    <row r="126" spans="1:14" ht="15" hidden="1">
      <c r="A126" s="85"/>
      <c r="B126" s="89"/>
      <c r="C126" s="59"/>
      <c r="D126" s="59"/>
      <c r="E126" s="59"/>
      <c r="F126" s="59"/>
      <c r="G126" s="59"/>
      <c r="H126" s="104"/>
      <c r="I126" s="104"/>
      <c r="J126" s="59"/>
      <c r="K126" s="59"/>
      <c r="L126" s="59"/>
      <c r="M126" s="59">
        <f t="shared" si="30"/>
        <v>0</v>
      </c>
      <c r="N126" s="192"/>
    </row>
    <row r="127" spans="1:14" ht="15" hidden="1">
      <c r="A127" s="88" t="s">
        <v>3</v>
      </c>
      <c r="B127" s="89"/>
      <c r="C127" s="59">
        <f>D127+E127+F127+G127</f>
        <v>0</v>
      </c>
      <c r="D127" s="59"/>
      <c r="E127" s="59"/>
      <c r="F127" s="59"/>
      <c r="G127" s="59"/>
      <c r="H127" s="104"/>
      <c r="I127" s="104"/>
      <c r="J127" s="59"/>
      <c r="K127" s="59">
        <f>J127</f>
        <v>0</v>
      </c>
      <c r="L127" s="59"/>
      <c r="M127" s="59">
        <f t="shared" si="30"/>
        <v>0</v>
      </c>
      <c r="N127" s="192"/>
    </row>
    <row r="128" spans="1:14" ht="15">
      <c r="A128" s="90" t="s">
        <v>4</v>
      </c>
      <c r="B128" s="81"/>
      <c r="C128" s="82">
        <f>C129+C130+C131+C132</f>
        <v>170000</v>
      </c>
      <c r="D128" s="82">
        <f aca="true" t="shared" si="32" ref="D128:M128">D129+D130+D131+D132</f>
        <v>108000</v>
      </c>
      <c r="E128" s="82">
        <f t="shared" si="32"/>
        <v>300000</v>
      </c>
      <c r="F128" s="82">
        <f t="shared" si="32"/>
        <v>300000</v>
      </c>
      <c r="G128" s="82">
        <f t="shared" si="32"/>
        <v>300000</v>
      </c>
      <c r="H128" s="82">
        <f t="shared" si="32"/>
        <v>300000</v>
      </c>
      <c r="I128" s="82">
        <f t="shared" si="32"/>
        <v>300000</v>
      </c>
      <c r="J128" s="82">
        <f t="shared" si="32"/>
        <v>170000</v>
      </c>
      <c r="K128" s="82">
        <f t="shared" si="32"/>
        <v>170000</v>
      </c>
      <c r="L128" s="82">
        <f t="shared" si="32"/>
        <v>82000</v>
      </c>
      <c r="M128" s="82">
        <f t="shared" si="32"/>
        <v>88000</v>
      </c>
      <c r="N128" s="189">
        <f>L128/C128</f>
        <v>0.4823529411764706</v>
      </c>
    </row>
    <row r="129" spans="1:14" ht="15">
      <c r="A129" s="91" t="s">
        <v>47</v>
      </c>
      <c r="B129" s="87" t="s">
        <v>54</v>
      </c>
      <c r="C129" s="59">
        <v>170000</v>
      </c>
      <c r="D129" s="59">
        <v>108000</v>
      </c>
      <c r="E129" s="59"/>
      <c r="F129" s="59"/>
      <c r="G129" s="59"/>
      <c r="H129" s="104"/>
      <c r="I129" s="104"/>
      <c r="J129" s="59">
        <v>170000</v>
      </c>
      <c r="K129" s="59">
        <v>170000</v>
      </c>
      <c r="L129" s="59">
        <v>82000</v>
      </c>
      <c r="M129" s="59">
        <f t="shared" si="30"/>
        <v>88000</v>
      </c>
      <c r="N129" s="192">
        <f>L129/C129</f>
        <v>0.4823529411764706</v>
      </c>
    </row>
    <row r="130" spans="1:14" ht="15" hidden="1">
      <c r="A130" s="88"/>
      <c r="B130" s="87" t="s">
        <v>37</v>
      </c>
      <c r="C130" s="59"/>
      <c r="D130" s="59"/>
      <c r="E130" s="59">
        <v>300000</v>
      </c>
      <c r="F130" s="59">
        <v>300000</v>
      </c>
      <c r="G130" s="59">
        <v>300000</v>
      </c>
      <c r="H130" s="59">
        <v>300000</v>
      </c>
      <c r="I130" s="59">
        <v>300000</v>
      </c>
      <c r="J130" s="59"/>
      <c r="K130" s="59"/>
      <c r="L130" s="59"/>
      <c r="M130" s="59">
        <f t="shared" si="30"/>
        <v>0</v>
      </c>
      <c r="N130" s="192"/>
    </row>
    <row r="131" spans="1:14" ht="15" hidden="1">
      <c r="A131" s="57"/>
      <c r="B131" s="73" t="s">
        <v>38</v>
      </c>
      <c r="C131" s="58"/>
      <c r="D131" s="58"/>
      <c r="E131" s="58"/>
      <c r="F131" s="58"/>
      <c r="G131" s="58"/>
      <c r="H131" s="104"/>
      <c r="I131" s="104"/>
      <c r="J131" s="58"/>
      <c r="K131" s="58"/>
      <c r="L131" s="58"/>
      <c r="M131" s="59">
        <f t="shared" si="30"/>
        <v>0</v>
      </c>
      <c r="N131" s="192"/>
    </row>
    <row r="132" spans="1:14" ht="15" hidden="1">
      <c r="A132" s="57"/>
      <c r="B132" s="73" t="s">
        <v>36</v>
      </c>
      <c r="C132" s="58"/>
      <c r="D132" s="58"/>
      <c r="E132" s="58"/>
      <c r="F132" s="58"/>
      <c r="G132" s="58"/>
      <c r="H132" s="104"/>
      <c r="I132" s="104"/>
      <c r="J132" s="58"/>
      <c r="K132" s="58"/>
      <c r="L132" s="58"/>
      <c r="M132" s="59">
        <f t="shared" si="30"/>
        <v>0</v>
      </c>
      <c r="N132" s="192"/>
    </row>
    <row r="133" spans="1:14" ht="15">
      <c r="A133" s="92" t="s">
        <v>7</v>
      </c>
      <c r="B133" s="60"/>
      <c r="C133" s="58"/>
      <c r="D133" s="58"/>
      <c r="E133" s="58"/>
      <c r="F133" s="58"/>
      <c r="G133" s="58"/>
      <c r="H133" s="104"/>
      <c r="I133" s="104"/>
      <c r="J133" s="63">
        <f>K133</f>
        <v>-26865</v>
      </c>
      <c r="K133" s="63">
        <f>L133</f>
        <v>-26865</v>
      </c>
      <c r="L133" s="63">
        <f>-11294-11121-4450</f>
        <v>-26865</v>
      </c>
      <c r="M133" s="58">
        <f t="shared" si="30"/>
        <v>0</v>
      </c>
      <c r="N133" s="184"/>
    </row>
    <row r="134" spans="1:14" ht="15">
      <c r="A134" s="64" t="s">
        <v>8</v>
      </c>
      <c r="B134" s="60"/>
      <c r="C134" s="58"/>
      <c r="D134" s="58"/>
      <c r="E134" s="58"/>
      <c r="F134" s="58"/>
      <c r="G134" s="58"/>
      <c r="H134" s="104"/>
      <c r="I134" s="104"/>
      <c r="J134" s="58"/>
      <c r="K134" s="58"/>
      <c r="L134" s="58"/>
      <c r="M134" s="58"/>
      <c r="N134" s="184"/>
    </row>
    <row r="135" spans="1:14" ht="15" hidden="1">
      <c r="A135" s="93" t="s">
        <v>39</v>
      </c>
      <c r="B135" s="94" t="s">
        <v>48</v>
      </c>
      <c r="C135" s="67">
        <f>D135+E135+F135+G135</f>
        <v>0</v>
      </c>
      <c r="D135" s="67"/>
      <c r="E135" s="67"/>
      <c r="F135" s="67"/>
      <c r="G135" s="67"/>
      <c r="H135" s="104"/>
      <c r="I135" s="104"/>
      <c r="J135" s="67"/>
      <c r="K135" s="67"/>
      <c r="L135" s="67"/>
      <c r="M135" s="67">
        <f>J135-L135</f>
        <v>0</v>
      </c>
      <c r="N135" s="185"/>
    </row>
    <row r="136" spans="1:14" ht="15" hidden="1">
      <c r="A136" s="95" t="s">
        <v>40</v>
      </c>
      <c r="B136" s="94" t="s">
        <v>49</v>
      </c>
      <c r="C136" s="67">
        <f aca="true" t="shared" si="33" ref="C136:C147">D136+E136+F136+G136</f>
        <v>0</v>
      </c>
      <c r="D136" s="67"/>
      <c r="E136" s="67"/>
      <c r="F136" s="67"/>
      <c r="G136" s="67"/>
      <c r="H136" s="104"/>
      <c r="I136" s="104"/>
      <c r="J136" s="67"/>
      <c r="K136" s="67"/>
      <c r="L136" s="67"/>
      <c r="M136" s="67">
        <f aca="true" t="shared" si="34" ref="M136:M148">J136-L136</f>
        <v>0</v>
      </c>
      <c r="N136" s="185"/>
    </row>
    <row r="137" spans="1:14" ht="14.25">
      <c r="A137" s="93" t="s">
        <v>41</v>
      </c>
      <c r="B137" s="94" t="s">
        <v>38</v>
      </c>
      <c r="C137" s="67">
        <f>C131+C113+C112+C108+C107+C121</f>
        <v>10980000</v>
      </c>
      <c r="D137" s="67">
        <f aca="true" t="shared" si="35" ref="D137:M137">D131+D113+D112+D108+D107+D121</f>
        <v>6915911</v>
      </c>
      <c r="E137" s="67">
        <f t="shared" si="35"/>
        <v>0</v>
      </c>
      <c r="F137" s="67">
        <f t="shared" si="35"/>
        <v>0</v>
      </c>
      <c r="G137" s="67">
        <f t="shared" si="35"/>
        <v>0</v>
      </c>
      <c r="H137" s="67">
        <f t="shared" si="35"/>
        <v>0</v>
      </c>
      <c r="I137" s="67">
        <f t="shared" si="35"/>
        <v>0</v>
      </c>
      <c r="J137" s="67">
        <f t="shared" si="35"/>
        <v>10980000</v>
      </c>
      <c r="K137" s="67">
        <f t="shared" si="35"/>
        <v>10980000</v>
      </c>
      <c r="L137" s="67">
        <f t="shared" si="35"/>
        <v>6915911</v>
      </c>
      <c r="M137" s="67">
        <f t="shared" si="35"/>
        <v>4064089</v>
      </c>
      <c r="N137" s="185">
        <f>L137/C137</f>
        <v>0.6298643897996357</v>
      </c>
    </row>
    <row r="138" spans="1:14" ht="15" hidden="1">
      <c r="A138" s="95" t="s">
        <v>42</v>
      </c>
      <c r="B138" s="94" t="s">
        <v>50</v>
      </c>
      <c r="C138" s="67">
        <f t="shared" si="33"/>
        <v>0</v>
      </c>
      <c r="D138" s="67"/>
      <c r="E138" s="67"/>
      <c r="F138" s="67"/>
      <c r="G138" s="67"/>
      <c r="H138" s="104"/>
      <c r="I138" s="104"/>
      <c r="J138" s="67"/>
      <c r="K138" s="67"/>
      <c r="L138" s="67"/>
      <c r="M138" s="67">
        <f t="shared" si="34"/>
        <v>0</v>
      </c>
      <c r="N138" s="185"/>
    </row>
    <row r="139" spans="1:14" ht="14.25">
      <c r="A139" s="95" t="s">
        <v>43</v>
      </c>
      <c r="B139" s="94" t="s">
        <v>36</v>
      </c>
      <c r="C139" s="67">
        <f>C132+C122+C110+C105</f>
        <v>3000000</v>
      </c>
      <c r="D139" s="67">
        <f aca="true" t="shared" si="36" ref="D139:M139">D132+D122+D110+D105</f>
        <v>2003200</v>
      </c>
      <c r="E139" s="67">
        <f t="shared" si="36"/>
        <v>0</v>
      </c>
      <c r="F139" s="67">
        <f t="shared" si="36"/>
        <v>0</v>
      </c>
      <c r="G139" s="67">
        <f t="shared" si="36"/>
        <v>0</v>
      </c>
      <c r="H139" s="67">
        <f t="shared" si="36"/>
        <v>0</v>
      </c>
      <c r="I139" s="67">
        <f t="shared" si="36"/>
        <v>0</v>
      </c>
      <c r="J139" s="67">
        <f t="shared" si="36"/>
        <v>3000000</v>
      </c>
      <c r="K139" s="67">
        <f t="shared" si="36"/>
        <v>3000000</v>
      </c>
      <c r="L139" s="67">
        <f t="shared" si="36"/>
        <v>2003200</v>
      </c>
      <c r="M139" s="67">
        <f t="shared" si="36"/>
        <v>996800</v>
      </c>
      <c r="N139" s="185">
        <f aca="true" t="shared" si="37" ref="N139:N146">L139/C139</f>
        <v>0.6677333333333333</v>
      </c>
    </row>
    <row r="140" spans="1:14" ht="15" hidden="1">
      <c r="A140" s="95" t="s">
        <v>44</v>
      </c>
      <c r="B140" s="94" t="s">
        <v>51</v>
      </c>
      <c r="C140" s="67">
        <f t="shared" si="33"/>
        <v>0</v>
      </c>
      <c r="D140" s="67"/>
      <c r="E140" s="67"/>
      <c r="F140" s="67"/>
      <c r="G140" s="67"/>
      <c r="H140" s="104"/>
      <c r="I140" s="104"/>
      <c r="J140" s="67"/>
      <c r="K140" s="67"/>
      <c r="L140" s="67"/>
      <c r="M140" s="67">
        <f t="shared" si="34"/>
        <v>0</v>
      </c>
      <c r="N140" s="185"/>
    </row>
    <row r="141" spans="1:14" ht="15" hidden="1">
      <c r="A141" s="95" t="s">
        <v>45</v>
      </c>
      <c r="B141" s="94" t="s">
        <v>52</v>
      </c>
      <c r="C141" s="67">
        <f t="shared" si="33"/>
        <v>0</v>
      </c>
      <c r="D141" s="67"/>
      <c r="E141" s="67"/>
      <c r="F141" s="67"/>
      <c r="G141" s="67"/>
      <c r="H141" s="104"/>
      <c r="I141" s="104"/>
      <c r="J141" s="67"/>
      <c r="K141" s="67"/>
      <c r="L141" s="67"/>
      <c r="M141" s="67">
        <f t="shared" si="34"/>
        <v>0</v>
      </c>
      <c r="N141" s="185"/>
    </row>
    <row r="142" spans="1:14" ht="15" hidden="1">
      <c r="A142" s="95" t="s">
        <v>46</v>
      </c>
      <c r="B142" s="94" t="s">
        <v>53</v>
      </c>
      <c r="C142" s="67">
        <f t="shared" si="33"/>
        <v>0</v>
      </c>
      <c r="D142" s="67"/>
      <c r="E142" s="67"/>
      <c r="F142" s="67"/>
      <c r="G142" s="67"/>
      <c r="H142" s="104"/>
      <c r="I142" s="104"/>
      <c r="J142" s="67"/>
      <c r="K142" s="67"/>
      <c r="L142" s="67"/>
      <c r="M142" s="67">
        <f t="shared" si="34"/>
        <v>0</v>
      </c>
      <c r="N142" s="185"/>
    </row>
    <row r="143" spans="1:14" ht="14.25">
      <c r="A143" s="93" t="s">
        <v>47</v>
      </c>
      <c r="B143" s="94" t="s">
        <v>54</v>
      </c>
      <c r="C143" s="67">
        <f>C129+C115</f>
        <v>320000</v>
      </c>
      <c r="D143" s="67">
        <f aca="true" t="shared" si="38" ref="D143:M143">D129+D115</f>
        <v>258000</v>
      </c>
      <c r="E143" s="67">
        <f t="shared" si="38"/>
        <v>0</v>
      </c>
      <c r="F143" s="67">
        <f t="shared" si="38"/>
        <v>0</v>
      </c>
      <c r="G143" s="67">
        <f t="shared" si="38"/>
        <v>0</v>
      </c>
      <c r="H143" s="67">
        <f t="shared" si="38"/>
        <v>0</v>
      </c>
      <c r="I143" s="67">
        <f t="shared" si="38"/>
        <v>0</v>
      </c>
      <c r="J143" s="67">
        <f t="shared" si="38"/>
        <v>192977</v>
      </c>
      <c r="K143" s="67">
        <f t="shared" si="38"/>
        <v>192977</v>
      </c>
      <c r="L143" s="67">
        <f t="shared" si="38"/>
        <v>104976</v>
      </c>
      <c r="M143" s="67">
        <f t="shared" si="38"/>
        <v>88001</v>
      </c>
      <c r="N143" s="185">
        <f t="shared" si="37"/>
        <v>0.32805</v>
      </c>
    </row>
    <row r="144" spans="1:14" ht="14.25">
      <c r="A144" s="93" t="s">
        <v>55</v>
      </c>
      <c r="B144" s="94" t="s">
        <v>37</v>
      </c>
      <c r="C144" s="67">
        <f>C130+C116+C111+C106</f>
        <v>3665000</v>
      </c>
      <c r="D144" s="67">
        <f aca="true" t="shared" si="39" ref="D144:M144">D130+D116+D111+D106</f>
        <v>2849126</v>
      </c>
      <c r="E144" s="67">
        <f t="shared" si="39"/>
        <v>300000</v>
      </c>
      <c r="F144" s="67">
        <f t="shared" si="39"/>
        <v>300000</v>
      </c>
      <c r="G144" s="67">
        <f t="shared" si="39"/>
        <v>300000</v>
      </c>
      <c r="H144" s="67">
        <f t="shared" si="39"/>
        <v>300000</v>
      </c>
      <c r="I144" s="67">
        <f t="shared" si="39"/>
        <v>300000</v>
      </c>
      <c r="J144" s="67">
        <f t="shared" si="39"/>
        <v>3344737</v>
      </c>
      <c r="K144" s="67">
        <f t="shared" si="39"/>
        <v>3344737</v>
      </c>
      <c r="L144" s="67">
        <f t="shared" si="39"/>
        <v>2664176</v>
      </c>
      <c r="M144" s="67">
        <f t="shared" si="39"/>
        <v>680561</v>
      </c>
      <c r="N144" s="185">
        <f t="shared" si="37"/>
        <v>0.7269238744884038</v>
      </c>
    </row>
    <row r="145" spans="1:14" ht="15" hidden="1">
      <c r="A145" s="93" t="s">
        <v>56</v>
      </c>
      <c r="B145" s="94" t="s">
        <v>60</v>
      </c>
      <c r="C145" s="67">
        <f t="shared" si="33"/>
        <v>0</v>
      </c>
      <c r="D145" s="67"/>
      <c r="E145" s="67"/>
      <c r="F145" s="67"/>
      <c r="G145" s="67"/>
      <c r="H145" s="104"/>
      <c r="I145" s="104"/>
      <c r="J145" s="67"/>
      <c r="K145" s="67"/>
      <c r="L145" s="67"/>
      <c r="M145" s="67">
        <f t="shared" si="34"/>
        <v>0</v>
      </c>
      <c r="N145" s="185"/>
    </row>
    <row r="146" spans="1:14" ht="22.5">
      <c r="A146" s="172" t="s">
        <v>57</v>
      </c>
      <c r="B146" s="94" t="s">
        <v>61</v>
      </c>
      <c r="C146" s="67">
        <f>C114</f>
        <v>7100000</v>
      </c>
      <c r="D146" s="67">
        <f>D114</f>
        <v>4279000</v>
      </c>
      <c r="E146" s="67">
        <f>E114</f>
        <v>0</v>
      </c>
      <c r="F146" s="67">
        <f>F114</f>
        <v>0</v>
      </c>
      <c r="G146" s="67">
        <f>G114</f>
        <v>0</v>
      </c>
      <c r="H146" s="230" t="s">
        <v>116</v>
      </c>
      <c r="I146" s="230"/>
      <c r="J146" s="67">
        <f>J114</f>
        <v>6958830</v>
      </c>
      <c r="K146" s="67">
        <f>K114</f>
        <v>6958830</v>
      </c>
      <c r="L146" s="67">
        <f>L114</f>
        <v>3140174</v>
      </c>
      <c r="M146" s="67">
        <f t="shared" si="34"/>
        <v>3818656</v>
      </c>
      <c r="N146" s="185">
        <f t="shared" si="37"/>
        <v>0.44227802816901407</v>
      </c>
    </row>
    <row r="147" spans="1:14" ht="15" hidden="1">
      <c r="A147" s="93" t="s">
        <v>58</v>
      </c>
      <c r="B147" s="94" t="s">
        <v>62</v>
      </c>
      <c r="C147" s="67">
        <f t="shared" si="33"/>
        <v>0</v>
      </c>
      <c r="D147" s="67"/>
      <c r="E147" s="67"/>
      <c r="F147" s="67"/>
      <c r="G147" s="67"/>
      <c r="H147" s="61" t="s">
        <v>108</v>
      </c>
      <c r="I147" s="65">
        <f>C109+C120+C128</f>
        <v>24600000</v>
      </c>
      <c r="J147" s="67"/>
      <c r="K147" s="67"/>
      <c r="L147" s="67"/>
      <c r="M147" s="67">
        <f t="shared" si="34"/>
        <v>0</v>
      </c>
      <c r="N147" s="185"/>
    </row>
    <row r="148" spans="1:14" ht="14.25" hidden="1">
      <c r="A148" s="93" t="s">
        <v>59</v>
      </c>
      <c r="B148" s="94" t="s">
        <v>63</v>
      </c>
      <c r="C148" s="67">
        <f>C126</f>
        <v>0</v>
      </c>
      <c r="D148" s="67">
        <f aca="true" t="shared" si="40" ref="D148:L148">D126</f>
        <v>0</v>
      </c>
      <c r="E148" s="67">
        <f t="shared" si="40"/>
        <v>0</v>
      </c>
      <c r="F148" s="67">
        <f t="shared" si="40"/>
        <v>0</v>
      </c>
      <c r="G148" s="67">
        <f t="shared" si="40"/>
        <v>0</v>
      </c>
      <c r="H148" s="67">
        <f t="shared" si="40"/>
        <v>0</v>
      </c>
      <c r="I148" s="67">
        <f t="shared" si="40"/>
        <v>0</v>
      </c>
      <c r="J148" s="67">
        <f t="shared" si="40"/>
        <v>0</v>
      </c>
      <c r="K148" s="67">
        <f t="shared" si="40"/>
        <v>0</v>
      </c>
      <c r="L148" s="67">
        <f t="shared" si="40"/>
        <v>0</v>
      </c>
      <c r="M148" s="67">
        <f t="shared" si="34"/>
        <v>0</v>
      </c>
      <c r="N148" s="185"/>
    </row>
    <row r="149" spans="1:14" ht="14.25">
      <c r="A149" s="96" t="s">
        <v>7</v>
      </c>
      <c r="B149" s="94" t="s">
        <v>63</v>
      </c>
      <c r="C149" s="67"/>
      <c r="D149" s="67"/>
      <c r="E149" s="67"/>
      <c r="F149" s="67"/>
      <c r="G149" s="67"/>
      <c r="H149" s="67"/>
      <c r="I149" s="67"/>
      <c r="J149" s="68">
        <f>J133</f>
        <v>-26865</v>
      </c>
      <c r="K149" s="68">
        <f>K133</f>
        <v>-26865</v>
      </c>
      <c r="L149" s="68">
        <f>L133</f>
        <v>-26865</v>
      </c>
      <c r="M149" s="67"/>
      <c r="N149" s="185"/>
    </row>
    <row r="150" spans="1:14" ht="15">
      <c r="A150" s="97" t="s">
        <v>64</v>
      </c>
      <c r="B150" s="176" t="s">
        <v>166</v>
      </c>
      <c r="C150" s="98">
        <f>C151+C155+C161+C164+C169+C175</f>
        <v>34247200</v>
      </c>
      <c r="D150" s="98">
        <f aca="true" t="shared" si="41" ref="D150:M150">D151+D155+D161+D164+D169+D175</f>
        <v>20735200</v>
      </c>
      <c r="E150" s="98">
        <f t="shared" si="41"/>
        <v>0</v>
      </c>
      <c r="F150" s="98">
        <f t="shared" si="41"/>
        <v>0</v>
      </c>
      <c r="G150" s="98">
        <f t="shared" si="41"/>
        <v>0</v>
      </c>
      <c r="H150" s="98">
        <f t="shared" si="41"/>
        <v>0</v>
      </c>
      <c r="I150" s="98">
        <f t="shared" si="41"/>
        <v>0</v>
      </c>
      <c r="J150" s="98">
        <f t="shared" si="41"/>
        <v>18176862</v>
      </c>
      <c r="K150" s="98">
        <f t="shared" si="41"/>
        <v>18176862</v>
      </c>
      <c r="L150" s="98">
        <f t="shared" si="41"/>
        <v>17261461</v>
      </c>
      <c r="M150" s="98">
        <f t="shared" si="41"/>
        <v>915401</v>
      </c>
      <c r="N150" s="183">
        <f aca="true" t="shared" si="42" ref="N150:N157">L150/C150</f>
        <v>0.5040254677754678</v>
      </c>
    </row>
    <row r="151" spans="1:14" ht="15">
      <c r="A151" s="80" t="s">
        <v>157</v>
      </c>
      <c r="B151" s="84"/>
      <c r="C151" s="82">
        <f>C152+C153+C154</f>
        <v>13980000</v>
      </c>
      <c r="D151" s="82">
        <f aca="true" t="shared" si="43" ref="D151:M151">D152+D153+D154</f>
        <v>8628000</v>
      </c>
      <c r="E151" s="82">
        <f t="shared" si="43"/>
        <v>0</v>
      </c>
      <c r="F151" s="82">
        <f t="shared" si="43"/>
        <v>0</v>
      </c>
      <c r="G151" s="82">
        <f t="shared" si="43"/>
        <v>0</v>
      </c>
      <c r="H151" s="82">
        <f t="shared" si="43"/>
        <v>0</v>
      </c>
      <c r="I151" s="82">
        <f t="shared" si="43"/>
        <v>0</v>
      </c>
      <c r="J151" s="82">
        <f t="shared" si="43"/>
        <v>8628000</v>
      </c>
      <c r="K151" s="82">
        <f t="shared" si="43"/>
        <v>8628000</v>
      </c>
      <c r="L151" s="82">
        <f t="shared" si="43"/>
        <v>7731375</v>
      </c>
      <c r="M151" s="82">
        <f t="shared" si="43"/>
        <v>896625</v>
      </c>
      <c r="N151" s="189">
        <f t="shared" si="42"/>
        <v>0.5530311158798283</v>
      </c>
    </row>
    <row r="152" spans="1:14" ht="15">
      <c r="A152" s="149" t="s">
        <v>246</v>
      </c>
      <c r="B152" s="99" t="s">
        <v>220</v>
      </c>
      <c r="C152" s="59">
        <v>3680000</v>
      </c>
      <c r="D152" s="58">
        <v>2059000</v>
      </c>
      <c r="E152" s="58"/>
      <c r="F152" s="58"/>
      <c r="G152" s="58"/>
      <c r="H152" s="58"/>
      <c r="I152" s="58"/>
      <c r="J152" s="58">
        <v>2059000</v>
      </c>
      <c r="K152" s="58">
        <v>2059000</v>
      </c>
      <c r="L152" s="58">
        <v>1806388</v>
      </c>
      <c r="M152" s="58">
        <f>J152-L152</f>
        <v>252612</v>
      </c>
      <c r="N152" s="184">
        <f t="shared" si="42"/>
        <v>0.4908663043478261</v>
      </c>
    </row>
    <row r="153" spans="1:14" ht="15">
      <c r="A153" s="75" t="s">
        <v>65</v>
      </c>
      <c r="B153" s="99" t="s">
        <v>71</v>
      </c>
      <c r="C153" s="59">
        <v>2600000</v>
      </c>
      <c r="D153" s="58">
        <v>1884000</v>
      </c>
      <c r="E153" s="58"/>
      <c r="F153" s="58"/>
      <c r="G153" s="58"/>
      <c r="H153" s="58"/>
      <c r="I153" s="58"/>
      <c r="J153" s="58">
        <v>1884000</v>
      </c>
      <c r="K153" s="58">
        <v>1884000</v>
      </c>
      <c r="L153" s="58">
        <v>1634404</v>
      </c>
      <c r="M153" s="58">
        <f>J153-L153</f>
        <v>249596</v>
      </c>
      <c r="N153" s="184">
        <f t="shared" si="42"/>
        <v>0.6286169230769231</v>
      </c>
    </row>
    <row r="154" spans="1:14" ht="15">
      <c r="A154" s="75" t="s">
        <v>66</v>
      </c>
      <c r="B154" s="99" t="s">
        <v>179</v>
      </c>
      <c r="C154" s="59">
        <v>7700000</v>
      </c>
      <c r="D154" s="58">
        <v>4685000</v>
      </c>
      <c r="E154" s="58"/>
      <c r="F154" s="58"/>
      <c r="G154" s="58"/>
      <c r="H154" s="58"/>
      <c r="I154" s="58"/>
      <c r="J154" s="58">
        <v>4685000</v>
      </c>
      <c r="K154" s="58">
        <v>4685000</v>
      </c>
      <c r="L154" s="58">
        <v>4290583</v>
      </c>
      <c r="M154" s="58">
        <f>J154-L154</f>
        <v>394417</v>
      </c>
      <c r="N154" s="184">
        <f t="shared" si="42"/>
        <v>0.5572185714285715</v>
      </c>
    </row>
    <row r="155" spans="1:14" ht="15">
      <c r="A155" s="80" t="s">
        <v>158</v>
      </c>
      <c r="B155" s="86"/>
      <c r="C155" s="82">
        <f>C156+C157+C158</f>
        <v>1260000</v>
      </c>
      <c r="D155" s="82">
        <f aca="true" t="shared" si="44" ref="D155:M155">D156+D157+D158</f>
        <v>840000</v>
      </c>
      <c r="E155" s="82">
        <f t="shared" si="44"/>
        <v>0</v>
      </c>
      <c r="F155" s="82">
        <f t="shared" si="44"/>
        <v>0</v>
      </c>
      <c r="G155" s="82">
        <f t="shared" si="44"/>
        <v>0</v>
      </c>
      <c r="H155" s="82">
        <f t="shared" si="44"/>
        <v>0</v>
      </c>
      <c r="I155" s="82">
        <f t="shared" si="44"/>
        <v>0</v>
      </c>
      <c r="J155" s="82">
        <f>J156+J157+J158</f>
        <v>533943</v>
      </c>
      <c r="K155" s="82">
        <f>K156+K157+K158</f>
        <v>533943</v>
      </c>
      <c r="L155" s="82">
        <f t="shared" si="44"/>
        <v>533943</v>
      </c>
      <c r="M155" s="82">
        <f t="shared" si="44"/>
        <v>0</v>
      </c>
      <c r="N155" s="189">
        <f t="shared" si="42"/>
        <v>0.4237642857142857</v>
      </c>
    </row>
    <row r="156" spans="1:14" ht="15">
      <c r="A156" s="149" t="s">
        <v>246</v>
      </c>
      <c r="B156" s="99" t="s">
        <v>220</v>
      </c>
      <c r="C156" s="58">
        <v>560000</v>
      </c>
      <c r="D156" s="58">
        <v>410000</v>
      </c>
      <c r="E156" s="58"/>
      <c r="F156" s="58"/>
      <c r="G156" s="58"/>
      <c r="H156" s="58"/>
      <c r="I156" s="58"/>
      <c r="J156" s="58">
        <v>266097</v>
      </c>
      <c r="K156" s="58">
        <v>266097</v>
      </c>
      <c r="L156" s="58">
        <v>266097</v>
      </c>
      <c r="M156" s="58">
        <f>J156-L156</f>
        <v>0</v>
      </c>
      <c r="N156" s="184">
        <f t="shared" si="42"/>
        <v>0.4751732142857143</v>
      </c>
    </row>
    <row r="157" spans="1:14" ht="15">
      <c r="A157" s="75" t="s">
        <v>65</v>
      </c>
      <c r="B157" s="99" t="s">
        <v>71</v>
      </c>
      <c r="C157" s="58">
        <v>700000</v>
      </c>
      <c r="D157" s="58">
        <v>430000</v>
      </c>
      <c r="E157" s="58"/>
      <c r="F157" s="58"/>
      <c r="G157" s="58"/>
      <c r="H157" s="104"/>
      <c r="I157" s="104"/>
      <c r="J157" s="58">
        <v>267846</v>
      </c>
      <c r="K157" s="58">
        <v>267846</v>
      </c>
      <c r="L157" s="58">
        <v>267846</v>
      </c>
      <c r="M157" s="58">
        <f>J157-L157</f>
        <v>0</v>
      </c>
      <c r="N157" s="184">
        <f t="shared" si="42"/>
        <v>0.38263714285714284</v>
      </c>
    </row>
    <row r="158" spans="1:14" ht="15" hidden="1">
      <c r="A158" s="75" t="s">
        <v>204</v>
      </c>
      <c r="B158" s="99" t="s">
        <v>70</v>
      </c>
      <c r="C158" s="58"/>
      <c r="D158" s="58"/>
      <c r="E158" s="58"/>
      <c r="F158" s="58"/>
      <c r="G158" s="58"/>
      <c r="H158" s="104"/>
      <c r="I158" s="104"/>
      <c r="J158" s="58"/>
      <c r="K158" s="58"/>
      <c r="L158" s="58"/>
      <c r="M158" s="58">
        <f>J158-L158</f>
        <v>0</v>
      </c>
      <c r="N158" s="184"/>
    </row>
    <row r="159" spans="1:14" ht="15" hidden="1">
      <c r="A159" s="57" t="s">
        <v>0</v>
      </c>
      <c r="B159" s="73"/>
      <c r="C159" s="58"/>
      <c r="D159" s="58"/>
      <c r="E159" s="58"/>
      <c r="F159" s="58"/>
      <c r="G159" s="58"/>
      <c r="H159" s="104"/>
      <c r="I159" s="104"/>
      <c r="J159" s="58"/>
      <c r="K159" s="58"/>
      <c r="L159" s="58"/>
      <c r="M159" s="58"/>
      <c r="N159" s="184"/>
    </row>
    <row r="160" spans="1:14" ht="15" hidden="1">
      <c r="A160" s="57" t="s">
        <v>1</v>
      </c>
      <c r="B160" s="73"/>
      <c r="C160" s="58"/>
      <c r="D160" s="58"/>
      <c r="E160" s="58"/>
      <c r="F160" s="58"/>
      <c r="G160" s="58"/>
      <c r="H160" s="104"/>
      <c r="I160" s="104"/>
      <c r="J160" s="58"/>
      <c r="K160" s="58"/>
      <c r="L160" s="58"/>
      <c r="M160" s="58"/>
      <c r="N160" s="184"/>
    </row>
    <row r="161" spans="1:14" ht="15">
      <c r="A161" s="80" t="s">
        <v>156</v>
      </c>
      <c r="B161" s="86"/>
      <c r="C161" s="82">
        <f>C162</f>
        <v>825000</v>
      </c>
      <c r="D161" s="82">
        <f aca="true" t="shared" si="45" ref="D161:M161">D162</f>
        <v>825000</v>
      </c>
      <c r="E161" s="82">
        <f t="shared" si="45"/>
        <v>0</v>
      </c>
      <c r="F161" s="82">
        <f t="shared" si="45"/>
        <v>0</v>
      </c>
      <c r="G161" s="82">
        <f t="shared" si="45"/>
        <v>0</v>
      </c>
      <c r="H161" s="82">
        <f t="shared" si="45"/>
        <v>0</v>
      </c>
      <c r="I161" s="82">
        <f t="shared" si="45"/>
        <v>0</v>
      </c>
      <c r="J161" s="82">
        <f t="shared" si="45"/>
        <v>0</v>
      </c>
      <c r="K161" s="82">
        <f t="shared" si="45"/>
        <v>0</v>
      </c>
      <c r="L161" s="82">
        <f t="shared" si="45"/>
        <v>0</v>
      </c>
      <c r="M161" s="82">
        <f t="shared" si="45"/>
        <v>0</v>
      </c>
      <c r="N161" s="189"/>
    </row>
    <row r="162" spans="1:14" ht="15">
      <c r="A162" s="75" t="s">
        <v>67</v>
      </c>
      <c r="B162" s="73" t="s">
        <v>72</v>
      </c>
      <c r="C162" s="58">
        <v>825000</v>
      </c>
      <c r="D162" s="58">
        <v>825000</v>
      </c>
      <c r="E162" s="58"/>
      <c r="F162" s="58"/>
      <c r="G162" s="58"/>
      <c r="H162" s="104"/>
      <c r="I162" s="104"/>
      <c r="J162" s="58"/>
      <c r="K162" s="58"/>
      <c r="L162" s="58"/>
      <c r="M162" s="58">
        <f>J162-L162</f>
        <v>0</v>
      </c>
      <c r="N162" s="184"/>
    </row>
    <row r="163" spans="1:14" ht="15" hidden="1">
      <c r="A163" s="57" t="s">
        <v>2</v>
      </c>
      <c r="B163" s="73"/>
      <c r="C163" s="58"/>
      <c r="D163" s="58"/>
      <c r="E163" s="58"/>
      <c r="F163" s="58"/>
      <c r="G163" s="58"/>
      <c r="H163" s="104"/>
      <c r="I163" s="104"/>
      <c r="J163" s="58"/>
      <c r="K163" s="58"/>
      <c r="L163" s="58"/>
      <c r="M163" s="58"/>
      <c r="N163" s="184"/>
    </row>
    <row r="164" spans="1:14" ht="15">
      <c r="A164" s="80" t="s">
        <v>68</v>
      </c>
      <c r="B164" s="86"/>
      <c r="C164" s="82">
        <f>C166+C167+C168+C165</f>
        <v>16252200</v>
      </c>
      <c r="D164" s="82">
        <f aca="true" t="shared" si="46" ref="D164:M164">D166+D167+D168+D165</f>
        <v>9618200</v>
      </c>
      <c r="E164" s="82">
        <f t="shared" si="46"/>
        <v>0</v>
      </c>
      <c r="F164" s="82">
        <f t="shared" si="46"/>
        <v>0</v>
      </c>
      <c r="G164" s="82">
        <f t="shared" si="46"/>
        <v>0</v>
      </c>
      <c r="H164" s="82">
        <f t="shared" si="46"/>
        <v>0</v>
      </c>
      <c r="I164" s="82">
        <f t="shared" si="46"/>
        <v>0</v>
      </c>
      <c r="J164" s="82">
        <f t="shared" si="46"/>
        <v>8517013</v>
      </c>
      <c r="K164" s="82">
        <f t="shared" si="46"/>
        <v>8517013</v>
      </c>
      <c r="L164" s="82">
        <f t="shared" si="46"/>
        <v>8498237</v>
      </c>
      <c r="M164" s="82">
        <f t="shared" si="46"/>
        <v>18776</v>
      </c>
      <c r="N164" s="189">
        <f aca="true" t="shared" si="47" ref="N164:N174">L164/C164</f>
        <v>0.5228976384735605</v>
      </c>
    </row>
    <row r="165" spans="1:14" s="100" customFormat="1" ht="15">
      <c r="A165" s="85" t="s">
        <v>229</v>
      </c>
      <c r="B165" s="87" t="s">
        <v>73</v>
      </c>
      <c r="C165" s="59">
        <v>30000</v>
      </c>
      <c r="D165" s="59">
        <v>19000</v>
      </c>
      <c r="E165" s="59"/>
      <c r="F165" s="59"/>
      <c r="G165" s="59"/>
      <c r="H165" s="59"/>
      <c r="I165" s="59"/>
      <c r="J165" s="59">
        <v>30000</v>
      </c>
      <c r="K165" s="59">
        <v>30000</v>
      </c>
      <c r="L165" s="59">
        <v>11224</v>
      </c>
      <c r="M165" s="59">
        <f>J165-L165</f>
        <v>18776</v>
      </c>
      <c r="N165" s="192">
        <f t="shared" si="47"/>
        <v>0.3741333333333333</v>
      </c>
    </row>
    <row r="166" spans="1:14" ht="15">
      <c r="A166" s="75" t="s">
        <v>202</v>
      </c>
      <c r="B166" s="73" t="s">
        <v>73</v>
      </c>
      <c r="C166" s="59">
        <f>8000+14200</f>
        <v>22200</v>
      </c>
      <c r="D166" s="59">
        <v>19200</v>
      </c>
      <c r="E166" s="59"/>
      <c r="F166" s="59"/>
      <c r="G166" s="59"/>
      <c r="H166" s="59"/>
      <c r="I166" s="59"/>
      <c r="J166" s="59"/>
      <c r="K166" s="59"/>
      <c r="L166" s="59"/>
      <c r="M166" s="59">
        <f>J166-L166</f>
        <v>0</v>
      </c>
      <c r="N166" s="192">
        <f t="shared" si="47"/>
        <v>0</v>
      </c>
    </row>
    <row r="167" spans="1:14" ht="15">
      <c r="A167" s="75" t="s">
        <v>203</v>
      </c>
      <c r="B167" s="73" t="s">
        <v>220</v>
      </c>
      <c r="C167" s="59">
        <v>80000</v>
      </c>
      <c r="D167" s="59">
        <v>60000</v>
      </c>
      <c r="E167" s="59"/>
      <c r="F167" s="59"/>
      <c r="G167" s="59"/>
      <c r="H167" s="59"/>
      <c r="I167" s="59"/>
      <c r="J167" s="59">
        <v>4671</v>
      </c>
      <c r="K167" s="59">
        <v>4671</v>
      </c>
      <c r="L167" s="59">
        <v>4671</v>
      </c>
      <c r="M167" s="59">
        <f>J167-L167</f>
        <v>0</v>
      </c>
      <c r="N167" s="192">
        <f t="shared" si="47"/>
        <v>0.0583875</v>
      </c>
    </row>
    <row r="168" spans="1:14" ht="15">
      <c r="A168" s="75" t="s">
        <v>69</v>
      </c>
      <c r="B168" s="73" t="s">
        <v>179</v>
      </c>
      <c r="C168" s="58">
        <v>16120000</v>
      </c>
      <c r="D168" s="58">
        <v>9520000</v>
      </c>
      <c r="E168" s="58"/>
      <c r="F168" s="58"/>
      <c r="G168" s="58"/>
      <c r="H168" s="58"/>
      <c r="I168" s="58"/>
      <c r="J168" s="58">
        <v>8482342</v>
      </c>
      <c r="K168" s="58">
        <v>8482342</v>
      </c>
      <c r="L168" s="58">
        <v>8482342</v>
      </c>
      <c r="M168" s="58">
        <f>J168-L168</f>
        <v>0</v>
      </c>
      <c r="N168" s="192">
        <f t="shared" si="47"/>
        <v>0.5261998759305211</v>
      </c>
    </row>
    <row r="169" spans="1:14" ht="15">
      <c r="A169" s="80" t="s">
        <v>4</v>
      </c>
      <c r="B169" s="86"/>
      <c r="C169" s="82">
        <f>C172+C171+C170</f>
        <v>1930000</v>
      </c>
      <c r="D169" s="82">
        <f aca="true" t="shared" si="48" ref="D169:M169">D172+D171+D170</f>
        <v>824000</v>
      </c>
      <c r="E169" s="82">
        <f t="shared" si="48"/>
        <v>0</v>
      </c>
      <c r="F169" s="82">
        <f t="shared" si="48"/>
        <v>0</v>
      </c>
      <c r="G169" s="82">
        <f t="shared" si="48"/>
        <v>0</v>
      </c>
      <c r="H169" s="82">
        <f t="shared" si="48"/>
        <v>0</v>
      </c>
      <c r="I169" s="82">
        <f t="shared" si="48"/>
        <v>0</v>
      </c>
      <c r="J169" s="82">
        <f t="shared" si="48"/>
        <v>516220</v>
      </c>
      <c r="K169" s="82">
        <f t="shared" si="48"/>
        <v>516220</v>
      </c>
      <c r="L169" s="82">
        <f t="shared" si="48"/>
        <v>516220</v>
      </c>
      <c r="M169" s="82">
        <f t="shared" si="48"/>
        <v>0</v>
      </c>
      <c r="N169" s="189">
        <f t="shared" si="47"/>
        <v>0.2674715025906736</v>
      </c>
    </row>
    <row r="170" spans="1:14" ht="15">
      <c r="A170" s="149" t="s">
        <v>246</v>
      </c>
      <c r="B170" s="73" t="s">
        <v>220</v>
      </c>
      <c r="C170" s="59">
        <v>1818000</v>
      </c>
      <c r="D170" s="59">
        <v>715000</v>
      </c>
      <c r="E170" s="59"/>
      <c r="F170" s="59"/>
      <c r="G170" s="59"/>
      <c r="H170" s="59"/>
      <c r="I170" s="59"/>
      <c r="J170" s="59">
        <v>427856</v>
      </c>
      <c r="K170" s="59">
        <v>427856</v>
      </c>
      <c r="L170" s="59">
        <v>427856</v>
      </c>
      <c r="M170" s="58">
        <f>J170-L170</f>
        <v>0</v>
      </c>
      <c r="N170" s="184">
        <f t="shared" si="47"/>
        <v>0.23534433443344335</v>
      </c>
    </row>
    <row r="171" spans="1:14" ht="15">
      <c r="A171" s="140" t="s">
        <v>242</v>
      </c>
      <c r="B171" s="141" t="s">
        <v>71</v>
      </c>
      <c r="C171" s="59">
        <v>21000</v>
      </c>
      <c r="D171" s="59">
        <v>18000</v>
      </c>
      <c r="E171" s="59"/>
      <c r="F171" s="59"/>
      <c r="G171" s="59"/>
      <c r="H171" s="59"/>
      <c r="I171" s="59"/>
      <c r="J171" s="59">
        <v>15228</v>
      </c>
      <c r="K171" s="59">
        <v>15228</v>
      </c>
      <c r="L171" s="59">
        <v>15228</v>
      </c>
      <c r="M171" s="58">
        <f>J171-L171</f>
        <v>0</v>
      </c>
      <c r="N171" s="184">
        <f t="shared" si="47"/>
        <v>0.7251428571428571</v>
      </c>
    </row>
    <row r="172" spans="1:14" ht="15">
      <c r="A172" s="142" t="s">
        <v>66</v>
      </c>
      <c r="B172" s="141" t="s">
        <v>179</v>
      </c>
      <c r="C172" s="58">
        <v>91000</v>
      </c>
      <c r="D172" s="58">
        <v>91000</v>
      </c>
      <c r="E172" s="58"/>
      <c r="F172" s="58"/>
      <c r="G172" s="58"/>
      <c r="H172" s="58"/>
      <c r="I172" s="58"/>
      <c r="J172" s="58">
        <v>73136</v>
      </c>
      <c r="K172" s="58">
        <v>73136</v>
      </c>
      <c r="L172" s="58">
        <v>73136</v>
      </c>
      <c r="M172" s="58">
        <f>J172-L172</f>
        <v>0</v>
      </c>
      <c r="N172" s="184">
        <f t="shared" si="47"/>
        <v>0.8036923076923077</v>
      </c>
    </row>
    <row r="173" spans="1:14" ht="15" hidden="1">
      <c r="A173" s="57" t="s">
        <v>5</v>
      </c>
      <c r="B173" s="60"/>
      <c r="C173" s="58"/>
      <c r="D173" s="58"/>
      <c r="E173" s="58"/>
      <c r="F173" s="58"/>
      <c r="G173" s="58"/>
      <c r="H173" s="104"/>
      <c r="I173" s="104"/>
      <c r="J173" s="58"/>
      <c r="K173" s="58"/>
      <c r="L173" s="58"/>
      <c r="M173" s="58"/>
      <c r="N173" s="184" t="e">
        <f t="shared" si="47"/>
        <v>#DIV/0!</v>
      </c>
    </row>
    <row r="174" spans="1:14" ht="15" hidden="1">
      <c r="A174" s="57" t="s">
        <v>6</v>
      </c>
      <c r="B174" s="60"/>
      <c r="C174" s="58"/>
      <c r="D174" s="58"/>
      <c r="E174" s="58"/>
      <c r="F174" s="58"/>
      <c r="G174" s="58"/>
      <c r="H174" s="104"/>
      <c r="I174" s="104"/>
      <c r="J174" s="58"/>
      <c r="K174" s="58"/>
      <c r="L174" s="58"/>
      <c r="M174" s="58"/>
      <c r="N174" s="184" t="e">
        <f t="shared" si="47"/>
        <v>#DIV/0!</v>
      </c>
    </row>
    <row r="175" spans="1:14" ht="15">
      <c r="A175" s="62" t="s">
        <v>7</v>
      </c>
      <c r="B175" s="60"/>
      <c r="C175" s="58"/>
      <c r="D175" s="58"/>
      <c r="E175" s="58"/>
      <c r="F175" s="58"/>
      <c r="G175" s="58"/>
      <c r="H175" s="104"/>
      <c r="I175" s="104"/>
      <c r="J175" s="63">
        <f>K175</f>
        <v>-18314</v>
      </c>
      <c r="K175" s="63">
        <f>L175</f>
        <v>-18314</v>
      </c>
      <c r="L175" s="63">
        <v>-18314</v>
      </c>
      <c r="M175" s="58"/>
      <c r="N175" s="184"/>
    </row>
    <row r="176" spans="1:14" ht="15">
      <c r="A176" s="64" t="s">
        <v>8</v>
      </c>
      <c r="B176" s="60"/>
      <c r="C176" s="58"/>
      <c r="D176" s="58"/>
      <c r="E176" s="58"/>
      <c r="F176" s="58"/>
      <c r="G176" s="58"/>
      <c r="H176" s="104"/>
      <c r="I176" s="104"/>
      <c r="J176" s="58"/>
      <c r="K176" s="58"/>
      <c r="L176" s="58"/>
      <c r="M176" s="58"/>
      <c r="N176" s="184"/>
    </row>
    <row r="177" spans="1:14" ht="14.25">
      <c r="A177" s="93" t="s">
        <v>78</v>
      </c>
      <c r="B177" s="101" t="s">
        <v>179</v>
      </c>
      <c r="C177" s="67">
        <f>C168+C154+C172</f>
        <v>23911000</v>
      </c>
      <c r="D177" s="67">
        <f aca="true" t="shared" si="49" ref="D177:M177">D168+D154+D172</f>
        <v>14296000</v>
      </c>
      <c r="E177" s="67">
        <f t="shared" si="49"/>
        <v>0</v>
      </c>
      <c r="F177" s="67">
        <f t="shared" si="49"/>
        <v>0</v>
      </c>
      <c r="G177" s="67">
        <f t="shared" si="49"/>
        <v>0</v>
      </c>
      <c r="H177" s="67">
        <f t="shared" si="49"/>
        <v>0</v>
      </c>
      <c r="I177" s="67">
        <f t="shared" si="49"/>
        <v>0</v>
      </c>
      <c r="J177" s="67">
        <f t="shared" si="49"/>
        <v>13240478</v>
      </c>
      <c r="K177" s="67">
        <f t="shared" si="49"/>
        <v>13240478</v>
      </c>
      <c r="L177" s="67">
        <f t="shared" si="49"/>
        <v>12846061</v>
      </c>
      <c r="M177" s="67">
        <f t="shared" si="49"/>
        <v>394417</v>
      </c>
      <c r="N177" s="185">
        <f>L177/C177</f>
        <v>0.5372448245577349</v>
      </c>
    </row>
    <row r="178" spans="1:14" ht="14.25">
      <c r="A178" s="93" t="s">
        <v>74</v>
      </c>
      <c r="B178" s="101" t="s">
        <v>72</v>
      </c>
      <c r="C178" s="67">
        <f>C162</f>
        <v>825000</v>
      </c>
      <c r="D178" s="67">
        <f aca="true" t="shared" si="50" ref="D178:L178">D162</f>
        <v>825000</v>
      </c>
      <c r="E178" s="67">
        <f t="shared" si="50"/>
        <v>0</v>
      </c>
      <c r="F178" s="67">
        <f t="shared" si="50"/>
        <v>0</v>
      </c>
      <c r="G178" s="67">
        <f t="shared" si="50"/>
        <v>0</v>
      </c>
      <c r="H178" s="67">
        <f t="shared" si="50"/>
        <v>0</v>
      </c>
      <c r="I178" s="67">
        <f t="shared" si="50"/>
        <v>0</v>
      </c>
      <c r="J178" s="67">
        <f t="shared" si="50"/>
        <v>0</v>
      </c>
      <c r="K178" s="67">
        <f t="shared" si="50"/>
        <v>0</v>
      </c>
      <c r="L178" s="67">
        <f t="shared" si="50"/>
        <v>0</v>
      </c>
      <c r="M178" s="67">
        <f>J178-L178</f>
        <v>0</v>
      </c>
      <c r="N178" s="185"/>
    </row>
    <row r="179" spans="1:14" ht="15">
      <c r="A179" s="93" t="s">
        <v>75</v>
      </c>
      <c r="B179" s="101" t="s">
        <v>71</v>
      </c>
      <c r="C179" s="67">
        <f>C153+C157+C171</f>
        <v>3321000</v>
      </c>
      <c r="D179" s="67">
        <f>D157+D153+D171</f>
        <v>2332000</v>
      </c>
      <c r="E179" s="67">
        <f>E157+E153</f>
        <v>0</v>
      </c>
      <c r="F179" s="67">
        <f>F157+F153</f>
        <v>0</v>
      </c>
      <c r="G179" s="67">
        <f>G157+G153</f>
        <v>0</v>
      </c>
      <c r="H179" s="230" t="s">
        <v>115</v>
      </c>
      <c r="I179" s="230"/>
      <c r="J179" s="67">
        <f>J153+J157+J171</f>
        <v>2167074</v>
      </c>
      <c r="K179" s="67">
        <f>K153+K157+K171</f>
        <v>2167074</v>
      </c>
      <c r="L179" s="67">
        <f>L153+L157+L171</f>
        <v>1917478</v>
      </c>
      <c r="M179" s="67">
        <f>M153+M157+M171</f>
        <v>249596</v>
      </c>
      <c r="N179" s="185">
        <f>L179/C179</f>
        <v>0.5773797049081602</v>
      </c>
    </row>
    <row r="180" spans="1:14" ht="14.25">
      <c r="A180" s="93" t="s">
        <v>76</v>
      </c>
      <c r="B180" s="101" t="s">
        <v>73</v>
      </c>
      <c r="C180" s="67">
        <f aca="true" t="shared" si="51" ref="C180:I180">C166+C165</f>
        <v>52200</v>
      </c>
      <c r="D180" s="67">
        <f t="shared" si="51"/>
        <v>38200</v>
      </c>
      <c r="E180" s="67">
        <f t="shared" si="51"/>
        <v>0</v>
      </c>
      <c r="F180" s="67">
        <f t="shared" si="51"/>
        <v>0</v>
      </c>
      <c r="G180" s="67">
        <f t="shared" si="51"/>
        <v>0</v>
      </c>
      <c r="H180" s="67">
        <f t="shared" si="51"/>
        <v>0</v>
      </c>
      <c r="I180" s="67">
        <f t="shared" si="51"/>
        <v>0</v>
      </c>
      <c r="J180" s="67">
        <f>J166+J165</f>
        <v>30000</v>
      </c>
      <c r="K180" s="67">
        <f>K166+K165</f>
        <v>30000</v>
      </c>
      <c r="L180" s="67">
        <f>L166+L165</f>
        <v>11224</v>
      </c>
      <c r="M180" s="67">
        <f>J180-L180</f>
        <v>18776</v>
      </c>
      <c r="N180" s="185">
        <f>L180/C180</f>
        <v>0.2150191570881226</v>
      </c>
    </row>
    <row r="181" spans="1:14" ht="14.25">
      <c r="A181" s="93" t="s">
        <v>77</v>
      </c>
      <c r="B181" s="101" t="s">
        <v>220</v>
      </c>
      <c r="C181" s="67">
        <f>C170+C167+C156+C152</f>
        <v>6138000</v>
      </c>
      <c r="D181" s="67">
        <f aca="true" t="shared" si="52" ref="D181:M181">D170+D167+D156+D152</f>
        <v>3244000</v>
      </c>
      <c r="E181" s="67">
        <f t="shared" si="52"/>
        <v>0</v>
      </c>
      <c r="F181" s="67">
        <f t="shared" si="52"/>
        <v>0</v>
      </c>
      <c r="G181" s="67">
        <f t="shared" si="52"/>
        <v>0</v>
      </c>
      <c r="H181" s="67">
        <f t="shared" si="52"/>
        <v>0</v>
      </c>
      <c r="I181" s="67">
        <f t="shared" si="52"/>
        <v>0</v>
      </c>
      <c r="J181" s="67">
        <f t="shared" si="52"/>
        <v>2757624</v>
      </c>
      <c r="K181" s="67">
        <f t="shared" si="52"/>
        <v>2757624</v>
      </c>
      <c r="L181" s="67">
        <f t="shared" si="52"/>
        <v>2505012</v>
      </c>
      <c r="M181" s="67">
        <f t="shared" si="52"/>
        <v>252612</v>
      </c>
      <c r="N181" s="185">
        <f>L181/C181</f>
        <v>0.4081153470185728</v>
      </c>
    </row>
    <row r="182" spans="1:14" ht="14.25">
      <c r="A182" s="62" t="s">
        <v>7</v>
      </c>
      <c r="B182" s="101"/>
      <c r="C182" s="67"/>
      <c r="D182" s="67"/>
      <c r="E182" s="67"/>
      <c r="F182" s="67"/>
      <c r="G182" s="67"/>
      <c r="H182" s="67"/>
      <c r="I182" s="67"/>
      <c r="J182" s="68">
        <f>J175</f>
        <v>-18314</v>
      </c>
      <c r="K182" s="68">
        <f>K175</f>
        <v>-18314</v>
      </c>
      <c r="L182" s="68">
        <f>L175</f>
        <v>-18314</v>
      </c>
      <c r="M182" s="67"/>
      <c r="N182" s="185"/>
    </row>
    <row r="183" spans="1:14" ht="15">
      <c r="A183" s="97" t="s">
        <v>79</v>
      </c>
      <c r="B183" s="176" t="s">
        <v>166</v>
      </c>
      <c r="C183" s="98">
        <f>C185+C190+C195+C197+C198</f>
        <v>15402359</v>
      </c>
      <c r="D183" s="98">
        <f aca="true" t="shared" si="53" ref="D183:M183">D185+D190+D195+D197+D198</f>
        <v>8725000</v>
      </c>
      <c r="E183" s="98">
        <f t="shared" si="53"/>
        <v>0</v>
      </c>
      <c r="F183" s="98">
        <f t="shared" si="53"/>
        <v>0</v>
      </c>
      <c r="G183" s="98">
        <f t="shared" si="53"/>
        <v>0</v>
      </c>
      <c r="H183" s="98">
        <f t="shared" si="53"/>
        <v>0</v>
      </c>
      <c r="I183" s="98">
        <f t="shared" si="53"/>
        <v>0</v>
      </c>
      <c r="J183" s="98">
        <f t="shared" si="53"/>
        <v>9519562</v>
      </c>
      <c r="K183" s="98">
        <f t="shared" si="53"/>
        <v>9519562</v>
      </c>
      <c r="L183" s="98">
        <f t="shared" si="53"/>
        <v>6257601</v>
      </c>
      <c r="M183" s="98">
        <f t="shared" si="53"/>
        <v>3261961</v>
      </c>
      <c r="N183" s="183">
        <f>L183/C183</f>
        <v>0.40627549325398793</v>
      </c>
    </row>
    <row r="184" spans="1:14" ht="15" hidden="1">
      <c r="A184" s="57" t="s">
        <v>154</v>
      </c>
      <c r="B184" s="60"/>
      <c r="C184" s="58">
        <f>D184+E184+F184+G184</f>
        <v>0</v>
      </c>
      <c r="D184" s="58"/>
      <c r="E184" s="58"/>
      <c r="F184" s="58"/>
      <c r="G184" s="58"/>
      <c r="H184" s="104"/>
      <c r="I184" s="104"/>
      <c r="J184" s="58"/>
      <c r="K184" s="58"/>
      <c r="L184" s="58"/>
      <c r="M184" s="58"/>
      <c r="N184" s="184"/>
    </row>
    <row r="185" spans="1:14" ht="15">
      <c r="A185" s="80" t="s">
        <v>155</v>
      </c>
      <c r="B185" s="81"/>
      <c r="C185" s="82">
        <f>C186+C187</f>
        <v>12772359</v>
      </c>
      <c r="D185" s="82">
        <f>D186+D187</f>
        <v>7125000</v>
      </c>
      <c r="E185" s="82">
        <f aca="true" t="shared" si="54" ref="E185:M185">E186+E187</f>
        <v>0</v>
      </c>
      <c r="F185" s="82">
        <f t="shared" si="54"/>
        <v>0</v>
      </c>
      <c r="G185" s="82">
        <f t="shared" si="54"/>
        <v>0</v>
      </c>
      <c r="H185" s="82">
        <f t="shared" si="54"/>
        <v>0</v>
      </c>
      <c r="I185" s="82">
        <f t="shared" si="54"/>
        <v>0</v>
      </c>
      <c r="J185" s="82">
        <f t="shared" si="54"/>
        <v>6889822</v>
      </c>
      <c r="K185" s="82">
        <f t="shared" si="54"/>
        <v>6889822</v>
      </c>
      <c r="L185" s="82">
        <f t="shared" si="54"/>
        <v>4999529</v>
      </c>
      <c r="M185" s="82">
        <f t="shared" si="54"/>
        <v>1890293</v>
      </c>
      <c r="N185" s="189">
        <f>L185/C185</f>
        <v>0.3914334853882513</v>
      </c>
    </row>
    <row r="186" spans="1:14" ht="15">
      <c r="A186" s="75" t="s">
        <v>80</v>
      </c>
      <c r="B186" s="73" t="s">
        <v>82</v>
      </c>
      <c r="C186" s="58">
        <v>5200000</v>
      </c>
      <c r="D186" s="58">
        <v>3255000</v>
      </c>
      <c r="E186" s="58"/>
      <c r="F186" s="58"/>
      <c r="G186" s="58"/>
      <c r="H186" s="104"/>
      <c r="I186" s="104"/>
      <c r="J186" s="58">
        <v>2769461</v>
      </c>
      <c r="K186" s="58">
        <v>2769461</v>
      </c>
      <c r="L186" s="59">
        <v>2565177</v>
      </c>
      <c r="M186" s="58">
        <f>J186-L186</f>
        <v>204284</v>
      </c>
      <c r="N186" s="184">
        <f>L186/C186</f>
        <v>0.4933032692307692</v>
      </c>
    </row>
    <row r="187" spans="1:14" ht="15">
      <c r="A187" s="75" t="s">
        <v>81</v>
      </c>
      <c r="B187" s="73" t="s">
        <v>83</v>
      </c>
      <c r="C187" s="58">
        <v>7572359</v>
      </c>
      <c r="D187" s="58">
        <v>3870000</v>
      </c>
      <c r="E187" s="58"/>
      <c r="F187" s="58"/>
      <c r="G187" s="58"/>
      <c r="H187" s="104"/>
      <c r="I187" s="104"/>
      <c r="J187" s="58">
        <v>4120361</v>
      </c>
      <c r="K187" s="58">
        <v>4120361</v>
      </c>
      <c r="L187" s="148">
        <v>2434352</v>
      </c>
      <c r="M187" s="58">
        <f>J187-L187</f>
        <v>1686009</v>
      </c>
      <c r="N187" s="184">
        <f aca="true" t="shared" si="55" ref="N187:N196">L187/C187</f>
        <v>0.3214786831950255</v>
      </c>
    </row>
    <row r="188" spans="1:14" ht="15" hidden="1">
      <c r="A188" s="57" t="s">
        <v>0</v>
      </c>
      <c r="B188" s="73"/>
      <c r="C188" s="58"/>
      <c r="D188" s="58"/>
      <c r="E188" s="58"/>
      <c r="F188" s="58"/>
      <c r="G188" s="58"/>
      <c r="H188" s="104"/>
      <c r="I188" s="104"/>
      <c r="J188" s="58"/>
      <c r="K188" s="58"/>
      <c r="L188" s="58"/>
      <c r="M188" s="58"/>
      <c r="N188" s="184" t="e">
        <f t="shared" si="55"/>
        <v>#DIV/0!</v>
      </c>
    </row>
    <row r="189" spans="1:14" ht="15" hidden="1">
      <c r="A189" s="57" t="s">
        <v>1</v>
      </c>
      <c r="B189" s="73"/>
      <c r="C189" s="58"/>
      <c r="D189" s="58"/>
      <c r="E189" s="58"/>
      <c r="F189" s="58"/>
      <c r="G189" s="58"/>
      <c r="H189" s="104"/>
      <c r="I189" s="104"/>
      <c r="J189" s="58"/>
      <c r="K189" s="58"/>
      <c r="L189" s="58"/>
      <c r="M189" s="58"/>
      <c r="N189" s="184" t="e">
        <f t="shared" si="55"/>
        <v>#DIV/0!</v>
      </c>
    </row>
    <row r="190" spans="1:14" ht="15" hidden="1">
      <c r="A190" s="57" t="s">
        <v>153</v>
      </c>
      <c r="B190" s="73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>
        <f>M192+M191</f>
        <v>0</v>
      </c>
      <c r="N190" s="184" t="e">
        <f t="shared" si="55"/>
        <v>#DIV/0!</v>
      </c>
    </row>
    <row r="191" spans="1:14" ht="15" hidden="1">
      <c r="A191" s="57" t="s">
        <v>191</v>
      </c>
      <c r="B191" s="73" t="s">
        <v>83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184" t="e">
        <f t="shared" si="55"/>
        <v>#DIV/0!</v>
      </c>
    </row>
    <row r="192" spans="1:14" ht="15.75" customHeight="1" hidden="1">
      <c r="A192" s="102" t="s">
        <v>84</v>
      </c>
      <c r="B192" s="73" t="s">
        <v>106</v>
      </c>
      <c r="C192" s="58"/>
      <c r="D192" s="58"/>
      <c r="E192" s="58"/>
      <c r="F192" s="58"/>
      <c r="G192" s="58"/>
      <c r="H192" s="104"/>
      <c r="I192" s="104"/>
      <c r="J192" s="58"/>
      <c r="K192" s="58"/>
      <c r="L192" s="58"/>
      <c r="M192" s="58">
        <f aca="true" t="shared" si="56" ref="M192:M197">J192-L192</f>
        <v>0</v>
      </c>
      <c r="N192" s="184" t="e">
        <f t="shared" si="55"/>
        <v>#DIV/0!</v>
      </c>
    </row>
    <row r="193" spans="1:14" ht="15" hidden="1">
      <c r="A193" s="57" t="s">
        <v>2</v>
      </c>
      <c r="B193" s="73"/>
      <c r="C193" s="58"/>
      <c r="D193" s="58"/>
      <c r="E193" s="58"/>
      <c r="F193" s="58"/>
      <c r="G193" s="58"/>
      <c r="H193" s="104"/>
      <c r="I193" s="104"/>
      <c r="J193" s="58"/>
      <c r="K193" s="58"/>
      <c r="L193" s="58"/>
      <c r="M193" s="58">
        <f t="shared" si="56"/>
        <v>0</v>
      </c>
      <c r="N193" s="184" t="e">
        <f t="shared" si="55"/>
        <v>#DIV/0!</v>
      </c>
    </row>
    <row r="194" spans="1:14" ht="15" hidden="1">
      <c r="A194" s="57" t="s">
        <v>3</v>
      </c>
      <c r="B194" s="73"/>
      <c r="C194" s="58"/>
      <c r="D194" s="58"/>
      <c r="E194" s="58"/>
      <c r="F194" s="58"/>
      <c r="G194" s="58"/>
      <c r="H194" s="104"/>
      <c r="I194" s="104"/>
      <c r="J194" s="58"/>
      <c r="K194" s="58"/>
      <c r="L194" s="58"/>
      <c r="M194" s="58">
        <f t="shared" si="56"/>
        <v>0</v>
      </c>
      <c r="N194" s="184" t="e">
        <f t="shared" si="55"/>
        <v>#DIV/0!</v>
      </c>
    </row>
    <row r="195" spans="1:14" ht="15" hidden="1">
      <c r="A195" s="57" t="s">
        <v>235</v>
      </c>
      <c r="B195" s="73" t="s">
        <v>83</v>
      </c>
      <c r="C195" s="58"/>
      <c r="D195" s="58"/>
      <c r="E195" s="58"/>
      <c r="F195" s="58"/>
      <c r="G195" s="58"/>
      <c r="H195" s="104"/>
      <c r="I195" s="104"/>
      <c r="J195" s="58"/>
      <c r="K195" s="58"/>
      <c r="L195" s="58"/>
      <c r="M195" s="58">
        <f t="shared" si="56"/>
        <v>0</v>
      </c>
      <c r="N195" s="184" t="e">
        <f t="shared" si="55"/>
        <v>#DIV/0!</v>
      </c>
    </row>
    <row r="196" spans="1:14" ht="15" hidden="1">
      <c r="A196" s="57" t="s">
        <v>5</v>
      </c>
      <c r="B196" s="73"/>
      <c r="C196" s="58"/>
      <c r="D196" s="58"/>
      <c r="E196" s="58"/>
      <c r="F196" s="58"/>
      <c r="G196" s="58"/>
      <c r="H196" s="104"/>
      <c r="I196" s="104"/>
      <c r="J196" s="58"/>
      <c r="K196" s="58"/>
      <c r="L196" s="58"/>
      <c r="M196" s="58">
        <f t="shared" si="56"/>
        <v>0</v>
      </c>
      <c r="N196" s="184" t="e">
        <f t="shared" si="55"/>
        <v>#DIV/0!</v>
      </c>
    </row>
    <row r="197" spans="1:14" ht="15">
      <c r="A197" s="75" t="s">
        <v>107</v>
      </c>
      <c r="B197" s="73" t="s">
        <v>89</v>
      </c>
      <c r="C197" s="58">
        <v>2630000</v>
      </c>
      <c r="D197" s="58">
        <v>1600000</v>
      </c>
      <c r="E197" s="58"/>
      <c r="F197" s="58"/>
      <c r="G197" s="58"/>
      <c r="H197" s="104"/>
      <c r="I197" s="104"/>
      <c r="J197" s="58">
        <v>2630000</v>
      </c>
      <c r="K197" s="58">
        <v>2630000</v>
      </c>
      <c r="L197" s="58">
        <v>1258332</v>
      </c>
      <c r="M197" s="58">
        <f t="shared" si="56"/>
        <v>1371668</v>
      </c>
      <c r="N197" s="184"/>
    </row>
    <row r="198" spans="1:14" ht="15">
      <c r="A198" s="62" t="s">
        <v>7</v>
      </c>
      <c r="B198" s="60"/>
      <c r="C198" s="58"/>
      <c r="D198" s="58"/>
      <c r="E198" s="58"/>
      <c r="F198" s="58"/>
      <c r="G198" s="58"/>
      <c r="H198" s="104"/>
      <c r="I198" s="104"/>
      <c r="J198" s="63">
        <f>K198</f>
        <v>-260</v>
      </c>
      <c r="K198" s="63">
        <f>L198</f>
        <v>-260</v>
      </c>
      <c r="L198" s="63">
        <v>-260</v>
      </c>
      <c r="M198" s="58"/>
      <c r="N198" s="184"/>
    </row>
    <row r="199" spans="1:14" ht="15">
      <c r="A199" s="64" t="s">
        <v>8</v>
      </c>
      <c r="B199" s="60"/>
      <c r="C199" s="58"/>
      <c r="D199" s="58"/>
      <c r="E199" s="58"/>
      <c r="F199" s="58"/>
      <c r="G199" s="58"/>
      <c r="H199" s="104"/>
      <c r="I199" s="104"/>
      <c r="J199" s="58"/>
      <c r="K199" s="58"/>
      <c r="L199" s="58"/>
      <c r="M199" s="58"/>
      <c r="N199" s="184"/>
    </row>
    <row r="200" spans="1:14" ht="14.25">
      <c r="A200" s="95" t="s">
        <v>85</v>
      </c>
      <c r="B200" s="66" t="s">
        <v>106</v>
      </c>
      <c r="C200" s="67">
        <f>C192</f>
        <v>0</v>
      </c>
      <c r="D200" s="67">
        <f aca="true" t="shared" si="57" ref="D200:L200">D192</f>
        <v>0</v>
      </c>
      <c r="E200" s="67">
        <f t="shared" si="57"/>
        <v>0</v>
      </c>
      <c r="F200" s="67">
        <f t="shared" si="57"/>
        <v>0</v>
      </c>
      <c r="G200" s="67">
        <f t="shared" si="57"/>
        <v>0</v>
      </c>
      <c r="H200" s="67">
        <f t="shared" si="57"/>
        <v>0</v>
      </c>
      <c r="I200" s="67">
        <f t="shared" si="57"/>
        <v>0</v>
      </c>
      <c r="J200" s="67">
        <f t="shared" si="57"/>
        <v>0</v>
      </c>
      <c r="K200" s="67">
        <f t="shared" si="57"/>
        <v>0</v>
      </c>
      <c r="L200" s="67">
        <f t="shared" si="57"/>
        <v>0</v>
      </c>
      <c r="M200" s="67">
        <f>J200-L200</f>
        <v>0</v>
      </c>
      <c r="N200" s="185"/>
    </row>
    <row r="201" spans="1:14" ht="15">
      <c r="A201" s="93" t="s">
        <v>86</v>
      </c>
      <c r="B201" s="66" t="s">
        <v>89</v>
      </c>
      <c r="C201" s="67">
        <f>C197</f>
        <v>2630000</v>
      </c>
      <c r="D201" s="67">
        <f>D197</f>
        <v>1600000</v>
      </c>
      <c r="E201" s="67">
        <f>E197</f>
        <v>0</v>
      </c>
      <c r="F201" s="67">
        <f>F197</f>
        <v>0</v>
      </c>
      <c r="G201" s="67">
        <f>G197</f>
        <v>0</v>
      </c>
      <c r="H201" s="230" t="s">
        <v>114</v>
      </c>
      <c r="I201" s="230"/>
      <c r="J201" s="67">
        <f>J197</f>
        <v>2630000</v>
      </c>
      <c r="K201" s="67">
        <f>K197</f>
        <v>2630000</v>
      </c>
      <c r="L201" s="67">
        <f>L197</f>
        <v>1258332</v>
      </c>
      <c r="M201" s="67">
        <f>J201-L201</f>
        <v>1371668</v>
      </c>
      <c r="N201" s="185"/>
    </row>
    <row r="202" spans="1:14" ht="14.25">
      <c r="A202" s="93" t="s">
        <v>87</v>
      </c>
      <c r="B202" s="101" t="s">
        <v>82</v>
      </c>
      <c r="C202" s="67">
        <f>C186</f>
        <v>5200000</v>
      </c>
      <c r="D202" s="67">
        <f aca="true" t="shared" si="58" ref="D202:L202">D186</f>
        <v>3255000</v>
      </c>
      <c r="E202" s="67">
        <f t="shared" si="58"/>
        <v>0</v>
      </c>
      <c r="F202" s="67">
        <f t="shared" si="58"/>
        <v>0</v>
      </c>
      <c r="G202" s="67">
        <f t="shared" si="58"/>
        <v>0</v>
      </c>
      <c r="H202" s="67">
        <f t="shared" si="58"/>
        <v>0</v>
      </c>
      <c r="I202" s="67">
        <f t="shared" si="58"/>
        <v>0</v>
      </c>
      <c r="J202" s="67">
        <f t="shared" si="58"/>
        <v>2769461</v>
      </c>
      <c r="K202" s="67">
        <f t="shared" si="58"/>
        <v>2769461</v>
      </c>
      <c r="L202" s="67">
        <f t="shared" si="58"/>
        <v>2565177</v>
      </c>
      <c r="M202" s="67">
        <f>J202-L202</f>
        <v>204284</v>
      </c>
      <c r="N202" s="185">
        <f>L202/C202</f>
        <v>0.4933032692307692</v>
      </c>
    </row>
    <row r="203" spans="1:14" ht="14.25">
      <c r="A203" s="193" t="s">
        <v>88</v>
      </c>
      <c r="B203" s="101" t="s">
        <v>83</v>
      </c>
      <c r="C203" s="67">
        <f>C191+C187</f>
        <v>7572359</v>
      </c>
      <c r="D203" s="67">
        <f aca="true" t="shared" si="59" ref="D203:L203">D191+D187</f>
        <v>3870000</v>
      </c>
      <c r="E203" s="67">
        <f t="shared" si="59"/>
        <v>0</v>
      </c>
      <c r="F203" s="67">
        <f t="shared" si="59"/>
        <v>0</v>
      </c>
      <c r="G203" s="67">
        <f t="shared" si="59"/>
        <v>0</v>
      </c>
      <c r="H203" s="67">
        <f t="shared" si="59"/>
        <v>0</v>
      </c>
      <c r="I203" s="67">
        <f t="shared" si="59"/>
        <v>0</v>
      </c>
      <c r="J203" s="67">
        <f t="shared" si="59"/>
        <v>4120361</v>
      </c>
      <c r="K203" s="67">
        <f t="shared" si="59"/>
        <v>4120361</v>
      </c>
      <c r="L203" s="67">
        <f t="shared" si="59"/>
        <v>2434352</v>
      </c>
      <c r="M203" s="67">
        <f>J203-L203</f>
        <v>1686009</v>
      </c>
      <c r="N203" s="185">
        <f>L203/C203</f>
        <v>0.3214786831950255</v>
      </c>
    </row>
    <row r="204" spans="1:14" ht="14.25">
      <c r="A204" s="62" t="s">
        <v>7</v>
      </c>
      <c r="B204" s="101"/>
      <c r="C204" s="67"/>
      <c r="D204" s="67">
        <f aca="true" t="shared" si="60" ref="D204:I204">D198</f>
        <v>0</v>
      </c>
      <c r="E204" s="67">
        <f t="shared" si="60"/>
        <v>0</v>
      </c>
      <c r="F204" s="67">
        <f t="shared" si="60"/>
        <v>0</v>
      </c>
      <c r="G204" s="67">
        <f t="shared" si="60"/>
        <v>0</v>
      </c>
      <c r="H204" s="67">
        <f t="shared" si="60"/>
        <v>0</v>
      </c>
      <c r="I204" s="67">
        <f t="shared" si="60"/>
        <v>0</v>
      </c>
      <c r="J204" s="68"/>
      <c r="K204" s="68"/>
      <c r="L204" s="68"/>
      <c r="M204" s="67"/>
      <c r="N204" s="185"/>
    </row>
    <row r="205" spans="1:14" ht="15">
      <c r="A205" s="97" t="s">
        <v>90</v>
      </c>
      <c r="B205" s="176" t="s">
        <v>166</v>
      </c>
      <c r="C205" s="98">
        <f>C207+C216</f>
        <v>9000000</v>
      </c>
      <c r="D205" s="98">
        <f aca="true" t="shared" si="61" ref="D205:M205">D207+D216</f>
        <v>5700000</v>
      </c>
      <c r="E205" s="98">
        <f t="shared" si="61"/>
        <v>4000000</v>
      </c>
      <c r="F205" s="98">
        <f t="shared" si="61"/>
        <v>4000000</v>
      </c>
      <c r="G205" s="98">
        <f t="shared" si="61"/>
        <v>2968000</v>
      </c>
      <c r="H205" s="98" t="e">
        <f t="shared" si="61"/>
        <v>#VALUE!</v>
      </c>
      <c r="I205" s="98">
        <f t="shared" si="61"/>
        <v>0</v>
      </c>
      <c r="J205" s="98">
        <f t="shared" si="61"/>
        <v>9000000</v>
      </c>
      <c r="K205" s="98">
        <f t="shared" si="61"/>
        <v>9000000</v>
      </c>
      <c r="L205" s="98">
        <f t="shared" si="61"/>
        <v>4580580</v>
      </c>
      <c r="M205" s="98">
        <f t="shared" si="61"/>
        <v>4419420</v>
      </c>
      <c r="N205" s="183">
        <f>L205/C205</f>
        <v>0.5089533333333334</v>
      </c>
    </row>
    <row r="206" spans="1:14" ht="15" customHeight="1" hidden="1">
      <c r="A206" s="57" t="s">
        <v>154</v>
      </c>
      <c r="B206" s="72"/>
      <c r="C206" s="103">
        <f>D206+E206+F206+G206</f>
        <v>0</v>
      </c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84"/>
    </row>
    <row r="207" spans="1:14" ht="15">
      <c r="A207" s="80" t="s">
        <v>155</v>
      </c>
      <c r="B207" s="86" t="s">
        <v>92</v>
      </c>
      <c r="C207" s="82">
        <v>9000000</v>
      </c>
      <c r="D207" s="82">
        <v>5700000</v>
      </c>
      <c r="E207" s="82">
        <v>4000000</v>
      </c>
      <c r="F207" s="82">
        <v>4000000</v>
      </c>
      <c r="G207" s="82">
        <v>2968000</v>
      </c>
      <c r="H207" s="231" t="s">
        <v>113</v>
      </c>
      <c r="I207" s="231"/>
      <c r="J207" s="82">
        <v>9000000</v>
      </c>
      <c r="K207" s="82">
        <v>9000000</v>
      </c>
      <c r="L207" s="82">
        <v>4580580</v>
      </c>
      <c r="M207" s="82">
        <f>J207-L207</f>
        <v>4419420</v>
      </c>
      <c r="N207" s="189">
        <f>L207/C207</f>
        <v>0.5089533333333334</v>
      </c>
    </row>
    <row r="208" spans="1:14" ht="15" customHeight="1" hidden="1">
      <c r="A208" s="57" t="s">
        <v>0</v>
      </c>
      <c r="B208" s="60"/>
      <c r="C208" s="59">
        <f aca="true" t="shared" si="62" ref="C208:C215">D208+E208+F208+G208</f>
        <v>0</v>
      </c>
      <c r="D208" s="58"/>
      <c r="E208" s="58"/>
      <c r="F208" s="58"/>
      <c r="G208" s="58"/>
      <c r="H208" s="61" t="s">
        <v>108</v>
      </c>
      <c r="I208" s="65">
        <f>C203+C197+C195</f>
        <v>10202359</v>
      </c>
      <c r="J208" s="58"/>
      <c r="K208" s="58"/>
      <c r="L208" s="58"/>
      <c r="M208" s="58"/>
      <c r="N208" s="184"/>
    </row>
    <row r="209" spans="1:14" ht="15" customHeight="1" hidden="1">
      <c r="A209" s="57" t="s">
        <v>1</v>
      </c>
      <c r="B209" s="60"/>
      <c r="C209" s="59">
        <f t="shared" si="62"/>
        <v>0</v>
      </c>
      <c r="D209" s="58"/>
      <c r="E209" s="58"/>
      <c r="F209" s="58"/>
      <c r="G209" s="58"/>
      <c r="H209" s="61" t="s">
        <v>109</v>
      </c>
      <c r="I209" s="65">
        <f>C209+C208+C207</f>
        <v>9000000</v>
      </c>
      <c r="J209" s="58"/>
      <c r="K209" s="58"/>
      <c r="L209" s="58"/>
      <c r="M209" s="58"/>
      <c r="N209" s="184"/>
    </row>
    <row r="210" spans="1:14" ht="15" customHeight="1" hidden="1">
      <c r="A210" s="57" t="s">
        <v>153</v>
      </c>
      <c r="B210" s="60"/>
      <c r="C210" s="59">
        <f t="shared" si="62"/>
        <v>0</v>
      </c>
      <c r="D210" s="58"/>
      <c r="E210" s="58"/>
      <c r="F210" s="58"/>
      <c r="G210" s="58"/>
      <c r="H210" s="104"/>
      <c r="I210" s="104"/>
      <c r="J210" s="58"/>
      <c r="K210" s="58"/>
      <c r="L210" s="58"/>
      <c r="M210" s="58"/>
      <c r="N210" s="184"/>
    </row>
    <row r="211" spans="1:14" ht="15" customHeight="1" hidden="1">
      <c r="A211" s="57" t="s">
        <v>2</v>
      </c>
      <c r="B211" s="60"/>
      <c r="C211" s="59">
        <f t="shared" si="62"/>
        <v>0</v>
      </c>
      <c r="D211" s="58"/>
      <c r="E211" s="58"/>
      <c r="F211" s="58"/>
      <c r="G211" s="58"/>
      <c r="H211" s="104"/>
      <c r="I211" s="104"/>
      <c r="J211" s="58"/>
      <c r="K211" s="58"/>
      <c r="L211" s="58"/>
      <c r="M211" s="58"/>
      <c r="N211" s="184"/>
    </row>
    <row r="212" spans="1:14" ht="15" customHeight="1" hidden="1">
      <c r="A212" s="57" t="s">
        <v>3</v>
      </c>
      <c r="B212" s="60"/>
      <c r="C212" s="59">
        <f t="shared" si="62"/>
        <v>0</v>
      </c>
      <c r="D212" s="58"/>
      <c r="E212" s="58"/>
      <c r="F212" s="58"/>
      <c r="G212" s="58"/>
      <c r="H212" s="104"/>
      <c r="I212" s="104"/>
      <c r="J212" s="58"/>
      <c r="K212" s="58"/>
      <c r="L212" s="58"/>
      <c r="M212" s="58"/>
      <c r="N212" s="184"/>
    </row>
    <row r="213" spans="1:14" ht="15" customHeight="1" hidden="1">
      <c r="A213" s="57" t="s">
        <v>4</v>
      </c>
      <c r="B213" s="60"/>
      <c r="C213" s="59">
        <f t="shared" si="62"/>
        <v>0</v>
      </c>
      <c r="D213" s="58"/>
      <c r="E213" s="58"/>
      <c r="F213" s="58"/>
      <c r="G213" s="58"/>
      <c r="H213" s="104"/>
      <c r="I213" s="104"/>
      <c r="J213" s="58"/>
      <c r="K213" s="58"/>
      <c r="L213" s="58"/>
      <c r="M213" s="58"/>
      <c r="N213" s="184"/>
    </row>
    <row r="214" spans="1:14" ht="15" hidden="1">
      <c r="A214" s="57" t="s">
        <v>5</v>
      </c>
      <c r="B214" s="60"/>
      <c r="C214" s="59">
        <f t="shared" si="62"/>
        <v>0</v>
      </c>
      <c r="D214" s="58"/>
      <c r="E214" s="58"/>
      <c r="F214" s="58"/>
      <c r="G214" s="58"/>
      <c r="H214" s="104"/>
      <c r="I214" s="104"/>
      <c r="J214" s="58"/>
      <c r="K214" s="58"/>
      <c r="L214" s="58"/>
      <c r="M214" s="58"/>
      <c r="N214" s="184"/>
    </row>
    <row r="215" spans="1:14" ht="15" hidden="1">
      <c r="A215" s="57" t="s">
        <v>6</v>
      </c>
      <c r="B215" s="60"/>
      <c r="C215" s="59">
        <f t="shared" si="62"/>
        <v>0</v>
      </c>
      <c r="D215" s="58"/>
      <c r="E215" s="58"/>
      <c r="F215" s="58"/>
      <c r="G215" s="58"/>
      <c r="H215" s="104"/>
      <c r="I215" s="104"/>
      <c r="J215" s="58"/>
      <c r="K215" s="58"/>
      <c r="L215" s="58"/>
      <c r="M215" s="58"/>
      <c r="N215" s="184"/>
    </row>
    <row r="216" spans="1:14" ht="15">
      <c r="A216" s="62" t="s">
        <v>7</v>
      </c>
      <c r="B216" s="60"/>
      <c r="C216" s="59"/>
      <c r="D216" s="58"/>
      <c r="E216" s="58"/>
      <c r="F216" s="58"/>
      <c r="G216" s="58"/>
      <c r="H216" s="104"/>
      <c r="I216" s="104"/>
      <c r="J216" s="58"/>
      <c r="K216" s="58"/>
      <c r="L216" s="58"/>
      <c r="M216" s="58"/>
      <c r="N216" s="184"/>
    </row>
    <row r="217" spans="1:14" ht="15">
      <c r="A217" s="105" t="s">
        <v>8</v>
      </c>
      <c r="B217" s="60"/>
      <c r="C217" s="58"/>
      <c r="D217" s="58"/>
      <c r="E217" s="58"/>
      <c r="F217" s="58"/>
      <c r="G217" s="58"/>
      <c r="H217" s="61" t="s">
        <v>108</v>
      </c>
      <c r="I217" s="65">
        <f>C207</f>
        <v>9000000</v>
      </c>
      <c r="J217" s="58"/>
      <c r="K217" s="58"/>
      <c r="L217" s="58"/>
      <c r="M217" s="58"/>
      <c r="N217" s="184"/>
    </row>
    <row r="218" spans="1:14" ht="14.25">
      <c r="A218" s="93" t="s">
        <v>91</v>
      </c>
      <c r="B218" s="66" t="s">
        <v>92</v>
      </c>
      <c r="C218" s="67">
        <f>C207</f>
        <v>9000000</v>
      </c>
      <c r="D218" s="67">
        <f>D207</f>
        <v>5700000</v>
      </c>
      <c r="E218" s="67">
        <f aca="true" t="shared" si="63" ref="E218:M218">E207</f>
        <v>4000000</v>
      </c>
      <c r="F218" s="67">
        <f t="shared" si="63"/>
        <v>4000000</v>
      </c>
      <c r="G218" s="67">
        <f t="shared" si="63"/>
        <v>2968000</v>
      </c>
      <c r="H218" s="67" t="str">
        <f t="shared" si="63"/>
        <v>TOTAL 74</v>
      </c>
      <c r="I218" s="67">
        <f t="shared" si="63"/>
        <v>0</v>
      </c>
      <c r="J218" s="67">
        <f t="shared" si="63"/>
        <v>9000000</v>
      </c>
      <c r="K218" s="67">
        <f t="shared" si="63"/>
        <v>9000000</v>
      </c>
      <c r="L218" s="67">
        <f>L207</f>
        <v>4580580</v>
      </c>
      <c r="M218" s="67">
        <f t="shared" si="63"/>
        <v>4419420</v>
      </c>
      <c r="N218" s="185">
        <f>L218/C218</f>
        <v>0.5089533333333334</v>
      </c>
    </row>
    <row r="219" spans="1:14" ht="14.25">
      <c r="A219" s="62" t="s">
        <v>7</v>
      </c>
      <c r="B219" s="66"/>
      <c r="C219" s="67"/>
      <c r="D219" s="67"/>
      <c r="E219" s="67"/>
      <c r="F219" s="67"/>
      <c r="G219" s="67"/>
      <c r="H219" s="67"/>
      <c r="I219" s="67"/>
      <c r="J219" s="67">
        <f>J216</f>
        <v>0</v>
      </c>
      <c r="K219" s="67">
        <f>K216</f>
        <v>0</v>
      </c>
      <c r="L219" s="67">
        <f>L216</f>
        <v>0</v>
      </c>
      <c r="M219" s="67"/>
      <c r="N219" s="185"/>
    </row>
    <row r="220" spans="1:14" ht="15">
      <c r="A220" s="97" t="s">
        <v>93</v>
      </c>
      <c r="B220" s="176" t="s">
        <v>166</v>
      </c>
      <c r="C220" s="98">
        <f>C222+C231</f>
        <v>1000565</v>
      </c>
      <c r="D220" s="98">
        <f aca="true" t="shared" si="64" ref="D220:M220">D222+D231</f>
        <v>405000</v>
      </c>
      <c r="E220" s="98">
        <f t="shared" si="64"/>
        <v>200000</v>
      </c>
      <c r="F220" s="98">
        <f t="shared" si="64"/>
        <v>200000</v>
      </c>
      <c r="G220" s="98">
        <f t="shared" si="64"/>
        <v>0</v>
      </c>
      <c r="H220" s="98" t="e">
        <f t="shared" si="64"/>
        <v>#VALUE!</v>
      </c>
      <c r="I220" s="98">
        <f t="shared" si="64"/>
        <v>0</v>
      </c>
      <c r="J220" s="98">
        <f t="shared" si="64"/>
        <v>998764</v>
      </c>
      <c r="K220" s="98">
        <f t="shared" si="64"/>
        <v>998764</v>
      </c>
      <c r="L220" s="98">
        <f t="shared" si="64"/>
        <v>224801</v>
      </c>
      <c r="M220" s="98">
        <f t="shared" si="64"/>
        <v>773963</v>
      </c>
      <c r="N220" s="183">
        <f>L220/C220</f>
        <v>0.22467405915657654</v>
      </c>
    </row>
    <row r="221" spans="1:14" ht="15" hidden="1">
      <c r="A221" s="57" t="s">
        <v>154</v>
      </c>
      <c r="B221" s="72"/>
      <c r="C221" s="104">
        <f>D221+E221+F221+G221</f>
        <v>0</v>
      </c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84"/>
    </row>
    <row r="222" spans="1:14" ht="15">
      <c r="A222" s="80" t="s">
        <v>155</v>
      </c>
      <c r="B222" s="86" t="s">
        <v>95</v>
      </c>
      <c r="C222" s="82">
        <v>1000565</v>
      </c>
      <c r="D222" s="82">
        <v>405000</v>
      </c>
      <c r="E222" s="82">
        <v>200000</v>
      </c>
      <c r="F222" s="82">
        <v>200000</v>
      </c>
      <c r="G222" s="82"/>
      <c r="H222" s="231" t="s">
        <v>112</v>
      </c>
      <c r="I222" s="231"/>
      <c r="J222" s="82">
        <v>998764</v>
      </c>
      <c r="K222" s="82">
        <v>998764</v>
      </c>
      <c r="L222" s="82">
        <v>224801</v>
      </c>
      <c r="M222" s="82">
        <f>J222-L222</f>
        <v>773963</v>
      </c>
      <c r="N222" s="189">
        <f>L222/C222</f>
        <v>0.22467405915657654</v>
      </c>
    </row>
    <row r="223" spans="1:14" ht="15" hidden="1">
      <c r="A223" s="57" t="s">
        <v>0</v>
      </c>
      <c r="B223" s="60"/>
      <c r="C223" s="58">
        <f aca="true" t="shared" si="65" ref="C223:C230">D223+E223+F223+G223</f>
        <v>0</v>
      </c>
      <c r="D223" s="58"/>
      <c r="E223" s="58"/>
      <c r="F223" s="58"/>
      <c r="G223" s="58"/>
      <c r="H223" s="61" t="s">
        <v>108</v>
      </c>
      <c r="I223" s="65">
        <f>C218+C212+C210</f>
        <v>9000000</v>
      </c>
      <c r="J223" s="58"/>
      <c r="K223" s="58"/>
      <c r="L223" s="58"/>
      <c r="M223" s="58"/>
      <c r="N223" s="184"/>
    </row>
    <row r="224" spans="1:14" ht="15" hidden="1">
      <c r="A224" s="57" t="s">
        <v>1</v>
      </c>
      <c r="B224" s="60"/>
      <c r="C224" s="58">
        <f t="shared" si="65"/>
        <v>0</v>
      </c>
      <c r="D224" s="58"/>
      <c r="E224" s="58"/>
      <c r="F224" s="58"/>
      <c r="G224" s="58"/>
      <c r="H224" s="61" t="s">
        <v>109</v>
      </c>
      <c r="I224" s="65">
        <f>C224+C223+C222</f>
        <v>1000565</v>
      </c>
      <c r="J224" s="58"/>
      <c r="K224" s="58"/>
      <c r="L224" s="58"/>
      <c r="M224" s="58"/>
      <c r="N224" s="184"/>
    </row>
    <row r="225" spans="1:14" ht="15" hidden="1">
      <c r="A225" s="57" t="s">
        <v>153</v>
      </c>
      <c r="B225" s="60"/>
      <c r="C225" s="58">
        <f t="shared" si="65"/>
        <v>0</v>
      </c>
      <c r="D225" s="58"/>
      <c r="E225" s="58"/>
      <c r="F225" s="58"/>
      <c r="G225" s="58"/>
      <c r="H225" s="104"/>
      <c r="I225" s="104"/>
      <c r="J225" s="58"/>
      <c r="K225" s="58"/>
      <c r="L225" s="58"/>
      <c r="M225" s="58"/>
      <c r="N225" s="184"/>
    </row>
    <row r="226" spans="1:14" ht="15" hidden="1">
      <c r="A226" s="57" t="s">
        <v>2</v>
      </c>
      <c r="B226" s="60"/>
      <c r="C226" s="58">
        <f t="shared" si="65"/>
        <v>0</v>
      </c>
      <c r="D226" s="58"/>
      <c r="E226" s="58"/>
      <c r="F226" s="58"/>
      <c r="G226" s="58"/>
      <c r="H226" s="104"/>
      <c r="I226" s="104"/>
      <c r="J226" s="58"/>
      <c r="K226" s="58"/>
      <c r="L226" s="58"/>
      <c r="M226" s="58"/>
      <c r="N226" s="184"/>
    </row>
    <row r="227" spans="1:14" ht="15" hidden="1">
      <c r="A227" s="57" t="s">
        <v>3</v>
      </c>
      <c r="B227" s="60"/>
      <c r="C227" s="58">
        <f t="shared" si="65"/>
        <v>0</v>
      </c>
      <c r="D227" s="58"/>
      <c r="E227" s="58"/>
      <c r="F227" s="58"/>
      <c r="G227" s="58"/>
      <c r="H227" s="104"/>
      <c r="I227" s="104"/>
      <c r="J227" s="58"/>
      <c r="K227" s="58"/>
      <c r="L227" s="58"/>
      <c r="M227" s="58"/>
      <c r="N227" s="184"/>
    </row>
    <row r="228" spans="1:14" ht="15" hidden="1">
      <c r="A228" s="57" t="s">
        <v>4</v>
      </c>
      <c r="B228" s="60"/>
      <c r="C228" s="58">
        <f t="shared" si="65"/>
        <v>0</v>
      </c>
      <c r="D228" s="58"/>
      <c r="E228" s="58"/>
      <c r="F228" s="58"/>
      <c r="G228" s="58"/>
      <c r="H228" s="104"/>
      <c r="I228" s="104"/>
      <c r="J228" s="58"/>
      <c r="K228" s="58"/>
      <c r="L228" s="58"/>
      <c r="M228" s="58"/>
      <c r="N228" s="184"/>
    </row>
    <row r="229" spans="1:14" ht="15" hidden="1">
      <c r="A229" s="57" t="s">
        <v>5</v>
      </c>
      <c r="B229" s="60"/>
      <c r="C229" s="58">
        <f t="shared" si="65"/>
        <v>0</v>
      </c>
      <c r="D229" s="58"/>
      <c r="E229" s="58"/>
      <c r="F229" s="58"/>
      <c r="G229" s="58"/>
      <c r="H229" s="104"/>
      <c r="I229" s="104"/>
      <c r="J229" s="58"/>
      <c r="K229" s="58"/>
      <c r="L229" s="58"/>
      <c r="M229" s="58"/>
      <c r="N229" s="184"/>
    </row>
    <row r="230" spans="1:14" ht="15" hidden="1">
      <c r="A230" s="57" t="s">
        <v>6</v>
      </c>
      <c r="B230" s="60"/>
      <c r="C230" s="58">
        <f t="shared" si="65"/>
        <v>0</v>
      </c>
      <c r="D230" s="58"/>
      <c r="E230" s="58"/>
      <c r="F230" s="58"/>
      <c r="G230" s="58"/>
      <c r="H230" s="104"/>
      <c r="I230" s="104"/>
      <c r="J230" s="58"/>
      <c r="K230" s="58"/>
      <c r="L230" s="58"/>
      <c r="M230" s="58"/>
      <c r="N230" s="184"/>
    </row>
    <row r="231" spans="1:14" ht="15">
      <c r="A231" s="62" t="s">
        <v>7</v>
      </c>
      <c r="B231" s="60"/>
      <c r="C231" s="58"/>
      <c r="D231" s="58"/>
      <c r="E231" s="58"/>
      <c r="F231" s="58"/>
      <c r="G231" s="58"/>
      <c r="H231" s="104"/>
      <c r="I231" s="104"/>
      <c r="J231" s="63">
        <f>K231</f>
        <v>0</v>
      </c>
      <c r="K231" s="63">
        <f>L231</f>
        <v>0</v>
      </c>
      <c r="L231" s="58"/>
      <c r="M231" s="58"/>
      <c r="N231" s="184"/>
    </row>
    <row r="232" spans="1:14" ht="15">
      <c r="A232" s="57" t="s">
        <v>8</v>
      </c>
      <c r="B232" s="60"/>
      <c r="C232" s="58"/>
      <c r="D232" s="58"/>
      <c r="E232" s="58"/>
      <c r="F232" s="58"/>
      <c r="G232" s="58"/>
      <c r="H232" s="61" t="s">
        <v>108</v>
      </c>
      <c r="I232" s="65">
        <f>C222</f>
        <v>1000565</v>
      </c>
      <c r="J232" s="58"/>
      <c r="K232" s="58"/>
      <c r="L232" s="58"/>
      <c r="M232" s="58"/>
      <c r="N232" s="184"/>
    </row>
    <row r="233" spans="1:14" ht="14.25">
      <c r="A233" s="93" t="s">
        <v>94</v>
      </c>
      <c r="B233" s="66" t="s">
        <v>95</v>
      </c>
      <c r="C233" s="67">
        <f>C222</f>
        <v>1000565</v>
      </c>
      <c r="D233" s="67">
        <f>D222</f>
        <v>405000</v>
      </c>
      <c r="E233" s="67">
        <f aca="true" t="shared" si="66" ref="E233:K233">E222</f>
        <v>200000</v>
      </c>
      <c r="F233" s="67">
        <f t="shared" si="66"/>
        <v>200000</v>
      </c>
      <c r="G233" s="67">
        <f t="shared" si="66"/>
        <v>0</v>
      </c>
      <c r="H233" s="67" t="str">
        <f t="shared" si="66"/>
        <v>TOTAL 83</v>
      </c>
      <c r="I233" s="67">
        <f t="shared" si="66"/>
        <v>0</v>
      </c>
      <c r="J233" s="67">
        <f t="shared" si="66"/>
        <v>998764</v>
      </c>
      <c r="K233" s="67">
        <f t="shared" si="66"/>
        <v>998764</v>
      </c>
      <c r="L233" s="67">
        <f>L222</f>
        <v>224801</v>
      </c>
      <c r="M233" s="67">
        <f>M231+M230+M229+M228+M227+M226+M225+M224+M223+M222+M221</f>
        <v>773963</v>
      </c>
      <c r="N233" s="185">
        <f>L233/C233</f>
        <v>0.22467405915657654</v>
      </c>
    </row>
    <row r="234" spans="1:14" ht="14.25">
      <c r="A234" s="62" t="s">
        <v>7</v>
      </c>
      <c r="B234" s="66"/>
      <c r="C234" s="67"/>
      <c r="D234" s="67"/>
      <c r="E234" s="67"/>
      <c r="F234" s="67"/>
      <c r="G234" s="67"/>
      <c r="H234" s="67"/>
      <c r="I234" s="67"/>
      <c r="J234" s="67">
        <f>J231</f>
        <v>0</v>
      </c>
      <c r="K234" s="67">
        <f>K231</f>
        <v>0</v>
      </c>
      <c r="L234" s="67">
        <f>L231</f>
        <v>0</v>
      </c>
      <c r="M234" s="67"/>
      <c r="N234" s="185"/>
    </row>
    <row r="235" spans="1:14" ht="15">
      <c r="A235" s="97" t="s">
        <v>96</v>
      </c>
      <c r="B235" s="176" t="s">
        <v>166</v>
      </c>
      <c r="C235" s="98">
        <f>C237+C239+C245+C246</f>
        <v>41656800</v>
      </c>
      <c r="D235" s="98">
        <f aca="true" t="shared" si="67" ref="D235:M235">D237+D239+D245+D246</f>
        <v>19828000</v>
      </c>
      <c r="E235" s="98">
        <f t="shared" si="67"/>
        <v>0</v>
      </c>
      <c r="F235" s="98">
        <f t="shared" si="67"/>
        <v>0</v>
      </c>
      <c r="G235" s="98">
        <f t="shared" si="67"/>
        <v>0</v>
      </c>
      <c r="H235" s="98">
        <f t="shared" si="67"/>
        <v>0</v>
      </c>
      <c r="I235" s="98">
        <f t="shared" si="67"/>
        <v>0</v>
      </c>
      <c r="J235" s="98">
        <f t="shared" si="67"/>
        <v>39757655</v>
      </c>
      <c r="K235" s="98">
        <f t="shared" si="67"/>
        <v>39757655</v>
      </c>
      <c r="L235" s="98">
        <f t="shared" si="67"/>
        <v>12628172</v>
      </c>
      <c r="M235" s="98">
        <f t="shared" si="67"/>
        <v>27129483</v>
      </c>
      <c r="N235" s="183">
        <f>L235/C235</f>
        <v>0.30314791342589925</v>
      </c>
    </row>
    <row r="236" spans="1:14" ht="15" hidden="1">
      <c r="A236" s="57" t="s">
        <v>154</v>
      </c>
      <c r="B236" s="72"/>
      <c r="C236" s="104">
        <f>D236+E236+F236+G236</f>
        <v>0</v>
      </c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84"/>
    </row>
    <row r="237" spans="1:14" ht="15">
      <c r="A237" s="80" t="s">
        <v>155</v>
      </c>
      <c r="B237" s="86" t="s">
        <v>101</v>
      </c>
      <c r="C237" s="82">
        <v>21000000</v>
      </c>
      <c r="D237" s="82">
        <v>8818000</v>
      </c>
      <c r="E237" s="82"/>
      <c r="F237" s="82"/>
      <c r="G237" s="82"/>
      <c r="H237" s="177"/>
      <c r="I237" s="177"/>
      <c r="J237" s="82">
        <v>20351655</v>
      </c>
      <c r="K237" s="82">
        <v>20351655</v>
      </c>
      <c r="L237" s="82">
        <v>3585657</v>
      </c>
      <c r="M237" s="82">
        <f>J237-L237</f>
        <v>16765998</v>
      </c>
      <c r="N237" s="189">
        <f>L237/C237</f>
        <v>0.17074557142857144</v>
      </c>
    </row>
    <row r="238" spans="1:14" ht="15" hidden="1">
      <c r="A238" s="80" t="s">
        <v>0</v>
      </c>
      <c r="B238" s="86"/>
      <c r="C238" s="82"/>
      <c r="D238" s="82"/>
      <c r="E238" s="82"/>
      <c r="F238" s="82"/>
      <c r="G238" s="82"/>
      <c r="H238" s="177"/>
      <c r="I238" s="177"/>
      <c r="J238" s="82"/>
      <c r="K238" s="82"/>
      <c r="L238" s="82"/>
      <c r="M238" s="82">
        <f aca="true" t="shared" si="68" ref="M238:M245">J238-L238</f>
        <v>0</v>
      </c>
      <c r="N238" s="189" t="e">
        <f aca="true" t="shared" si="69" ref="N238:N245">L238/C238</f>
        <v>#DIV/0!</v>
      </c>
    </row>
    <row r="239" spans="1:14" ht="15">
      <c r="A239" s="80" t="s">
        <v>1</v>
      </c>
      <c r="B239" s="86" t="s">
        <v>100</v>
      </c>
      <c r="C239" s="82">
        <v>11200000</v>
      </c>
      <c r="D239" s="82">
        <v>5700000</v>
      </c>
      <c r="E239" s="82"/>
      <c r="F239" s="82"/>
      <c r="G239" s="82"/>
      <c r="H239" s="177"/>
      <c r="I239" s="177"/>
      <c r="J239" s="82">
        <v>10000000</v>
      </c>
      <c r="K239" s="82">
        <v>10000000</v>
      </c>
      <c r="L239" s="82">
        <v>4412515</v>
      </c>
      <c r="M239" s="82">
        <f t="shared" si="68"/>
        <v>5587485</v>
      </c>
      <c r="N239" s="189">
        <f t="shared" si="69"/>
        <v>0.3939745535714286</v>
      </c>
    </row>
    <row r="240" spans="1:14" ht="15" hidden="1">
      <c r="A240" s="80" t="s">
        <v>153</v>
      </c>
      <c r="B240" s="86"/>
      <c r="C240" s="82"/>
      <c r="D240" s="82"/>
      <c r="E240" s="82"/>
      <c r="F240" s="82"/>
      <c r="G240" s="82"/>
      <c r="H240" s="177"/>
      <c r="I240" s="177"/>
      <c r="J240" s="82"/>
      <c r="K240" s="82"/>
      <c r="L240" s="82"/>
      <c r="M240" s="82">
        <f t="shared" si="68"/>
        <v>0</v>
      </c>
      <c r="N240" s="189" t="e">
        <f t="shared" si="69"/>
        <v>#DIV/0!</v>
      </c>
    </row>
    <row r="241" spans="1:14" ht="15" hidden="1">
      <c r="A241" s="80" t="s">
        <v>2</v>
      </c>
      <c r="B241" s="86"/>
      <c r="C241" s="82"/>
      <c r="D241" s="82"/>
      <c r="E241" s="82"/>
      <c r="F241" s="82"/>
      <c r="G241" s="82"/>
      <c r="H241" s="177"/>
      <c r="I241" s="177"/>
      <c r="J241" s="82"/>
      <c r="K241" s="82"/>
      <c r="L241" s="82"/>
      <c r="M241" s="82">
        <f t="shared" si="68"/>
        <v>0</v>
      </c>
      <c r="N241" s="189" t="e">
        <f t="shared" si="69"/>
        <v>#DIV/0!</v>
      </c>
    </row>
    <row r="242" spans="1:14" ht="15" hidden="1">
      <c r="A242" s="80" t="s">
        <v>3</v>
      </c>
      <c r="B242" s="86"/>
      <c r="C242" s="82"/>
      <c r="D242" s="82"/>
      <c r="E242" s="82"/>
      <c r="F242" s="82"/>
      <c r="G242" s="82"/>
      <c r="H242" s="177"/>
      <c r="I242" s="177"/>
      <c r="J242" s="82"/>
      <c r="K242" s="82"/>
      <c r="L242" s="82"/>
      <c r="M242" s="82">
        <f t="shared" si="68"/>
        <v>0</v>
      </c>
      <c r="N242" s="189" t="e">
        <f t="shared" si="69"/>
        <v>#DIV/0!</v>
      </c>
    </row>
    <row r="243" spans="1:14" ht="15" hidden="1">
      <c r="A243" s="80" t="s">
        <v>4</v>
      </c>
      <c r="B243" s="86"/>
      <c r="C243" s="82"/>
      <c r="D243" s="82"/>
      <c r="E243" s="82"/>
      <c r="F243" s="82"/>
      <c r="G243" s="82"/>
      <c r="H243" s="177"/>
      <c r="I243" s="177"/>
      <c r="J243" s="82"/>
      <c r="K243" s="82"/>
      <c r="L243" s="82"/>
      <c r="M243" s="82">
        <f t="shared" si="68"/>
        <v>0</v>
      </c>
      <c r="N243" s="189" t="e">
        <f t="shared" si="69"/>
        <v>#DIV/0!</v>
      </c>
    </row>
    <row r="244" spans="1:14" ht="15" hidden="1">
      <c r="A244" s="80" t="s">
        <v>5</v>
      </c>
      <c r="B244" s="86"/>
      <c r="C244" s="82"/>
      <c r="D244" s="82"/>
      <c r="E244" s="82"/>
      <c r="F244" s="82"/>
      <c r="G244" s="82"/>
      <c r="H244" s="177"/>
      <c r="I244" s="177"/>
      <c r="J244" s="82"/>
      <c r="K244" s="82"/>
      <c r="L244" s="82"/>
      <c r="M244" s="82">
        <f t="shared" si="68"/>
        <v>0</v>
      </c>
      <c r="N244" s="189" t="e">
        <f t="shared" si="69"/>
        <v>#DIV/0!</v>
      </c>
    </row>
    <row r="245" spans="1:14" ht="15">
      <c r="A245" s="80" t="s">
        <v>6</v>
      </c>
      <c r="B245" s="86" t="s">
        <v>101</v>
      </c>
      <c r="C245" s="82">
        <v>9456800</v>
      </c>
      <c r="D245" s="82">
        <v>5310000</v>
      </c>
      <c r="E245" s="82"/>
      <c r="F245" s="82"/>
      <c r="G245" s="82"/>
      <c r="H245" s="177"/>
      <c r="I245" s="177"/>
      <c r="J245" s="82">
        <v>9406000</v>
      </c>
      <c r="K245" s="82">
        <v>9406000</v>
      </c>
      <c r="L245" s="82">
        <v>4630000</v>
      </c>
      <c r="M245" s="82">
        <f t="shared" si="68"/>
        <v>4776000</v>
      </c>
      <c r="N245" s="189">
        <f t="shared" si="69"/>
        <v>0.4895947889349463</v>
      </c>
    </row>
    <row r="246" spans="1:16" ht="15">
      <c r="A246" s="62" t="s">
        <v>7</v>
      </c>
      <c r="B246" s="60"/>
      <c r="C246" s="58"/>
      <c r="D246" s="58"/>
      <c r="E246" s="58"/>
      <c r="F246" s="58"/>
      <c r="G246" s="58"/>
      <c r="H246" s="104"/>
      <c r="I246" s="104"/>
      <c r="J246" s="63">
        <f>L246</f>
        <v>0</v>
      </c>
      <c r="K246" s="63">
        <f>L246</f>
        <v>0</v>
      </c>
      <c r="L246" s="63"/>
      <c r="M246" s="58"/>
      <c r="N246" s="184"/>
      <c r="P246" s="106"/>
    </row>
    <row r="247" spans="1:14" ht="15">
      <c r="A247" s="64" t="s">
        <v>8</v>
      </c>
      <c r="B247" s="60"/>
      <c r="C247" s="58"/>
      <c r="D247" s="58"/>
      <c r="E247" s="58"/>
      <c r="F247" s="58"/>
      <c r="G247" s="58"/>
      <c r="H247" s="104"/>
      <c r="I247" s="104"/>
      <c r="J247" s="58"/>
      <c r="K247" s="58"/>
      <c r="L247" s="58"/>
      <c r="M247" s="58"/>
      <c r="N247" s="184"/>
    </row>
    <row r="248" spans="1:14" ht="15">
      <c r="A248" s="93" t="s">
        <v>97</v>
      </c>
      <c r="B248" s="66" t="s">
        <v>100</v>
      </c>
      <c r="C248" s="67">
        <f>C239</f>
        <v>11200000</v>
      </c>
      <c r="D248" s="67">
        <f>D239</f>
        <v>5700000</v>
      </c>
      <c r="E248" s="67">
        <f>E239</f>
        <v>0</v>
      </c>
      <c r="F248" s="67">
        <f>F239</f>
        <v>0</v>
      </c>
      <c r="G248" s="67">
        <f>G239</f>
        <v>0</v>
      </c>
      <c r="H248" s="230" t="s">
        <v>111</v>
      </c>
      <c r="I248" s="230"/>
      <c r="J248" s="67">
        <f>J239</f>
        <v>10000000</v>
      </c>
      <c r="K248" s="67">
        <f>K239</f>
        <v>10000000</v>
      </c>
      <c r="L248" s="67">
        <f>L239</f>
        <v>4412515</v>
      </c>
      <c r="M248" s="67">
        <f>M239</f>
        <v>5587485</v>
      </c>
      <c r="N248" s="185">
        <f>L248/C248</f>
        <v>0.3939745535714286</v>
      </c>
    </row>
    <row r="249" spans="1:14" ht="14.25">
      <c r="A249" s="93" t="s">
        <v>98</v>
      </c>
      <c r="B249" s="66" t="s">
        <v>101</v>
      </c>
      <c r="C249" s="67">
        <f>C237+C245</f>
        <v>30456800</v>
      </c>
      <c r="D249" s="67">
        <f>D237+D245</f>
        <v>14128000</v>
      </c>
      <c r="E249" s="67">
        <f aca="true" t="shared" si="70" ref="E249:M249">E237+E245</f>
        <v>0</v>
      </c>
      <c r="F249" s="67">
        <f t="shared" si="70"/>
        <v>0</v>
      </c>
      <c r="G249" s="67">
        <f t="shared" si="70"/>
        <v>0</v>
      </c>
      <c r="H249" s="67">
        <f t="shared" si="70"/>
        <v>0</v>
      </c>
      <c r="I249" s="67">
        <f t="shared" si="70"/>
        <v>0</v>
      </c>
      <c r="J249" s="67">
        <f t="shared" si="70"/>
        <v>29757655</v>
      </c>
      <c r="K249" s="67">
        <f t="shared" si="70"/>
        <v>29757655</v>
      </c>
      <c r="L249" s="67">
        <f t="shared" si="70"/>
        <v>8215657</v>
      </c>
      <c r="M249" s="67">
        <f t="shared" si="70"/>
        <v>21541998</v>
      </c>
      <c r="N249" s="185">
        <f>L249/C249</f>
        <v>0.26974787239631215</v>
      </c>
    </row>
    <row r="250" spans="1:14" ht="15">
      <c r="A250" s="93" t="s">
        <v>99</v>
      </c>
      <c r="B250" s="66" t="s">
        <v>102</v>
      </c>
      <c r="C250" s="67">
        <f>D250+E250+F250+G250</f>
        <v>0</v>
      </c>
      <c r="D250" s="67"/>
      <c r="E250" s="67"/>
      <c r="F250" s="67"/>
      <c r="G250" s="67"/>
      <c r="H250" s="61" t="s">
        <v>109</v>
      </c>
      <c r="I250" s="65">
        <f>C250+C249+C248</f>
        <v>41656800</v>
      </c>
      <c r="J250" s="67"/>
      <c r="K250" s="67"/>
      <c r="L250" s="67"/>
      <c r="M250" s="67"/>
      <c r="N250" s="185"/>
    </row>
    <row r="251" spans="1:15" ht="15.75" thickBot="1">
      <c r="A251" s="194" t="s">
        <v>7</v>
      </c>
      <c r="B251" s="195"/>
      <c r="C251" s="196"/>
      <c r="D251" s="196"/>
      <c r="E251" s="196"/>
      <c r="F251" s="196"/>
      <c r="G251" s="196"/>
      <c r="H251" s="197"/>
      <c r="I251" s="198"/>
      <c r="J251" s="199">
        <f>J246</f>
        <v>0</v>
      </c>
      <c r="K251" s="199">
        <f>K246</f>
        <v>0</v>
      </c>
      <c r="L251" s="199">
        <f>L246</f>
        <v>0</v>
      </c>
      <c r="M251" s="196"/>
      <c r="N251" s="200"/>
      <c r="O251" s="106"/>
    </row>
    <row r="252" spans="1:13" ht="24.75" customHeight="1" hidden="1">
      <c r="A252" s="55" t="s">
        <v>103</v>
      </c>
      <c r="B252" s="56" t="s">
        <v>166</v>
      </c>
      <c r="C252" s="107">
        <f>C260+C263</f>
        <v>0</v>
      </c>
      <c r="D252" s="107">
        <f aca="true" t="shared" si="71" ref="D252:M252">D260+D263</f>
        <v>0</v>
      </c>
      <c r="E252" s="107">
        <f t="shared" si="71"/>
        <v>6300</v>
      </c>
      <c r="F252" s="107">
        <f t="shared" si="71"/>
        <v>6300</v>
      </c>
      <c r="G252" s="107">
        <f t="shared" si="71"/>
        <v>20600</v>
      </c>
      <c r="H252" s="107" t="e">
        <f t="shared" si="71"/>
        <v>#VALUE!</v>
      </c>
      <c r="I252" s="107">
        <f t="shared" si="71"/>
        <v>0</v>
      </c>
      <c r="J252" s="107">
        <f t="shared" si="71"/>
        <v>0</v>
      </c>
      <c r="K252" s="107">
        <f t="shared" si="71"/>
        <v>0</v>
      </c>
      <c r="L252" s="107">
        <f t="shared" si="71"/>
        <v>0</v>
      </c>
      <c r="M252" s="107">
        <f t="shared" si="71"/>
        <v>0</v>
      </c>
    </row>
    <row r="253" spans="1:13" ht="15" customHeight="1" hidden="1">
      <c r="A253" s="57" t="s">
        <v>154</v>
      </c>
      <c r="B253" s="72"/>
      <c r="C253" s="104">
        <f>D253+E253+F253+G253</f>
        <v>0</v>
      </c>
      <c r="D253" s="108"/>
      <c r="E253" s="108"/>
      <c r="F253" s="108"/>
      <c r="G253" s="109"/>
      <c r="H253" s="110" t="s">
        <v>108</v>
      </c>
      <c r="I253" s="111">
        <f>C248</f>
        <v>11200000</v>
      </c>
      <c r="J253" s="108"/>
      <c r="K253" s="108"/>
      <c r="L253" s="108"/>
      <c r="M253" s="108"/>
    </row>
    <row r="254" spans="1:13" ht="15" customHeight="1" hidden="1">
      <c r="A254" s="57" t="s">
        <v>155</v>
      </c>
      <c r="B254" s="72"/>
      <c r="C254" s="104">
        <f aca="true" t="shared" si="72" ref="C254:C262">D254+E254+F254+G254</f>
        <v>0</v>
      </c>
      <c r="D254" s="108"/>
      <c r="E254" s="108"/>
      <c r="F254" s="108"/>
      <c r="G254" s="109"/>
      <c r="H254" s="110" t="s">
        <v>109</v>
      </c>
      <c r="I254" s="111">
        <f>C254</f>
        <v>0</v>
      </c>
      <c r="J254" s="108"/>
      <c r="K254" s="108"/>
      <c r="L254" s="108"/>
      <c r="M254" s="108"/>
    </row>
    <row r="255" spans="1:13" ht="15" hidden="1">
      <c r="A255" s="57" t="s">
        <v>0</v>
      </c>
      <c r="B255" s="72"/>
      <c r="C255" s="104">
        <f t="shared" si="72"/>
        <v>0</v>
      </c>
      <c r="D255" s="108"/>
      <c r="E255" s="108"/>
      <c r="F255" s="108"/>
      <c r="G255" s="109"/>
      <c r="J255" s="108"/>
      <c r="K255" s="108"/>
      <c r="L255" s="108"/>
      <c r="M255" s="108"/>
    </row>
    <row r="256" spans="1:13" ht="15" hidden="1">
      <c r="A256" s="57" t="s">
        <v>1</v>
      </c>
      <c r="B256" s="72"/>
      <c r="C256" s="104">
        <f t="shared" si="72"/>
        <v>0</v>
      </c>
      <c r="D256" s="108"/>
      <c r="E256" s="108"/>
      <c r="F256" s="108"/>
      <c r="G256" s="109"/>
      <c r="J256" s="108"/>
      <c r="K256" s="108"/>
      <c r="L256" s="108"/>
      <c r="M256" s="108"/>
    </row>
    <row r="257" spans="1:13" ht="15" hidden="1">
      <c r="A257" s="57" t="s">
        <v>153</v>
      </c>
      <c r="B257" s="72"/>
      <c r="C257" s="104">
        <f t="shared" si="72"/>
        <v>0</v>
      </c>
      <c r="D257" s="108"/>
      <c r="E257" s="108"/>
      <c r="F257" s="108"/>
      <c r="G257" s="109"/>
      <c r="J257" s="108"/>
      <c r="K257" s="108"/>
      <c r="L257" s="108"/>
      <c r="M257" s="108"/>
    </row>
    <row r="258" spans="1:13" ht="15" hidden="1">
      <c r="A258" s="57" t="s">
        <v>2</v>
      </c>
      <c r="B258" s="72"/>
      <c r="C258" s="104">
        <f t="shared" si="72"/>
        <v>0</v>
      </c>
      <c r="D258" s="108"/>
      <c r="E258" s="108"/>
      <c r="F258" s="108"/>
      <c r="G258" s="109"/>
      <c r="J258" s="108"/>
      <c r="K258" s="108"/>
      <c r="L258" s="108"/>
      <c r="M258" s="108"/>
    </row>
    <row r="259" spans="1:13" ht="15" hidden="1">
      <c r="A259" s="57" t="s">
        <v>3</v>
      </c>
      <c r="B259" s="72"/>
      <c r="C259" s="104">
        <f t="shared" si="72"/>
        <v>0</v>
      </c>
      <c r="D259" s="108"/>
      <c r="E259" s="108"/>
      <c r="F259" s="108"/>
      <c r="G259" s="109"/>
      <c r="J259" s="108"/>
      <c r="K259" s="108"/>
      <c r="L259" s="108"/>
      <c r="M259" s="108"/>
    </row>
    <row r="260" spans="1:13" ht="15" hidden="1">
      <c r="A260" s="57" t="s">
        <v>4</v>
      </c>
      <c r="B260" s="60"/>
      <c r="C260" s="58"/>
      <c r="D260" s="112"/>
      <c r="E260" s="112">
        <v>6300</v>
      </c>
      <c r="F260" s="112">
        <v>6300</v>
      </c>
      <c r="G260" s="113">
        <v>20600</v>
      </c>
      <c r="H260" s="246" t="s">
        <v>110</v>
      </c>
      <c r="I260" s="247"/>
      <c r="J260" s="112"/>
      <c r="K260" s="112"/>
      <c r="L260" s="112"/>
      <c r="M260" s="112">
        <f>J260-L260</f>
        <v>0</v>
      </c>
    </row>
    <row r="261" spans="1:13" ht="15" hidden="1">
      <c r="A261" s="57" t="s">
        <v>5</v>
      </c>
      <c r="B261" s="60"/>
      <c r="C261" s="58">
        <f t="shared" si="72"/>
        <v>0</v>
      </c>
      <c r="D261" s="112"/>
      <c r="E261" s="112"/>
      <c r="F261" s="112"/>
      <c r="G261" s="113"/>
      <c r="H261" s="114"/>
      <c r="I261" s="115"/>
      <c r="J261" s="112"/>
      <c r="K261" s="112"/>
      <c r="L261" s="112"/>
      <c r="M261" s="112"/>
    </row>
    <row r="262" spans="1:13" ht="15" hidden="1">
      <c r="A262" s="57" t="s">
        <v>6</v>
      </c>
      <c r="B262" s="60"/>
      <c r="C262" s="58">
        <f t="shared" si="72"/>
        <v>0</v>
      </c>
      <c r="D262" s="112"/>
      <c r="E262" s="112"/>
      <c r="F262" s="112"/>
      <c r="G262" s="113"/>
      <c r="H262" s="114"/>
      <c r="I262" s="115"/>
      <c r="J262" s="112"/>
      <c r="K262" s="112"/>
      <c r="L262" s="112"/>
      <c r="M262" s="112"/>
    </row>
    <row r="263" spans="1:13" ht="15" hidden="1">
      <c r="A263" s="62" t="s">
        <v>7</v>
      </c>
      <c r="B263" s="60"/>
      <c r="C263" s="58"/>
      <c r="D263" s="112"/>
      <c r="E263" s="112"/>
      <c r="F263" s="112"/>
      <c r="G263" s="113"/>
      <c r="H263" s="114"/>
      <c r="I263" s="115"/>
      <c r="J263" s="112"/>
      <c r="K263" s="112"/>
      <c r="L263" s="112"/>
      <c r="M263" s="112"/>
    </row>
    <row r="264" spans="1:13" ht="12.75" hidden="1">
      <c r="A264" s="64" t="s">
        <v>8</v>
      </c>
      <c r="B264" s="60"/>
      <c r="C264" s="112"/>
      <c r="D264" s="112"/>
      <c r="E264" s="112"/>
      <c r="F264" s="112"/>
      <c r="G264" s="113"/>
      <c r="H264" s="114" t="s">
        <v>108</v>
      </c>
      <c r="I264" s="116">
        <f>C260</f>
        <v>0</v>
      </c>
      <c r="J264" s="112"/>
      <c r="K264" s="112"/>
      <c r="L264" s="112"/>
      <c r="M264" s="112"/>
    </row>
    <row r="265" spans="1:13" ht="15" hidden="1" thickBot="1">
      <c r="A265" s="117" t="s">
        <v>104</v>
      </c>
      <c r="B265" s="66" t="s">
        <v>105</v>
      </c>
      <c r="C265" s="67"/>
      <c r="D265" s="118">
        <f>D260</f>
        <v>0</v>
      </c>
      <c r="E265" s="118">
        <f aca="true" t="shared" si="73" ref="E265:M265">E260</f>
        <v>6300</v>
      </c>
      <c r="F265" s="118">
        <f t="shared" si="73"/>
        <v>6300</v>
      </c>
      <c r="G265" s="118">
        <f t="shared" si="73"/>
        <v>20600</v>
      </c>
      <c r="H265" s="118" t="str">
        <f t="shared" si="73"/>
        <v>TOTAL 87</v>
      </c>
      <c r="I265" s="118">
        <f t="shared" si="73"/>
        <v>0</v>
      </c>
      <c r="J265" s="118">
        <f t="shared" si="73"/>
        <v>0</v>
      </c>
      <c r="K265" s="118">
        <f t="shared" si="73"/>
        <v>0</v>
      </c>
      <c r="L265" s="118">
        <f t="shared" si="73"/>
        <v>0</v>
      </c>
      <c r="M265" s="118">
        <f t="shared" si="73"/>
        <v>0</v>
      </c>
    </row>
    <row r="266" spans="1:13" ht="14.25" hidden="1">
      <c r="A266" s="62" t="s">
        <v>7</v>
      </c>
      <c r="B266" s="66"/>
      <c r="C266" s="67"/>
      <c r="D266" s="118"/>
      <c r="E266" s="118"/>
      <c r="F266" s="118"/>
      <c r="G266" s="118"/>
      <c r="H266" s="118"/>
      <c r="I266" s="118"/>
      <c r="J266" s="118">
        <f>J263</f>
        <v>0</v>
      </c>
      <c r="K266" s="118">
        <f>K263</f>
        <v>0</v>
      </c>
      <c r="L266" s="118">
        <f>L263</f>
        <v>0</v>
      </c>
      <c r="M266" s="118"/>
    </row>
    <row r="267" ht="13.5" thickBot="1"/>
    <row r="268" spans="1:14" ht="34.5" customHeight="1" thickBot="1">
      <c r="A268" s="252" t="s">
        <v>170</v>
      </c>
      <c r="B268" s="253"/>
      <c r="C268" s="201" t="s">
        <v>160</v>
      </c>
      <c r="D268" s="201" t="s">
        <v>161</v>
      </c>
      <c r="E268" s="202"/>
      <c r="F268" s="202"/>
      <c r="G268" s="202"/>
      <c r="H268" s="202"/>
      <c r="I268" s="202"/>
      <c r="J268" s="201" t="s">
        <v>162</v>
      </c>
      <c r="K268" s="201" t="s">
        <v>163</v>
      </c>
      <c r="L268" s="201" t="s">
        <v>164</v>
      </c>
      <c r="M268" s="203" t="s">
        <v>165</v>
      </c>
      <c r="N268" s="204" t="s">
        <v>249</v>
      </c>
    </row>
    <row r="269" spans="1:14" ht="19.5" customHeight="1">
      <c r="A269" s="254" t="s">
        <v>154</v>
      </c>
      <c r="B269" s="255"/>
      <c r="C269" s="119">
        <f>C11+C26+C46+C65+C87+C104+C151</f>
        <v>51040000</v>
      </c>
      <c r="D269" s="119">
        <f aca="true" t="shared" si="74" ref="D269:M269">D11+D26+D46+D65+D87+D104+D151</f>
        <v>30322408</v>
      </c>
      <c r="E269" s="119">
        <f t="shared" si="74"/>
        <v>800000</v>
      </c>
      <c r="F269" s="119">
        <f t="shared" si="74"/>
        <v>800000</v>
      </c>
      <c r="G269" s="119">
        <f t="shared" si="74"/>
        <v>800000</v>
      </c>
      <c r="H269" s="119">
        <f t="shared" si="74"/>
        <v>800000</v>
      </c>
      <c r="I269" s="119">
        <f t="shared" si="74"/>
        <v>800000</v>
      </c>
      <c r="J269" s="119">
        <f t="shared" si="74"/>
        <v>40266064</v>
      </c>
      <c r="K269" s="119">
        <f t="shared" si="74"/>
        <v>40266064</v>
      </c>
      <c r="L269" s="119">
        <f t="shared" si="74"/>
        <v>25682562</v>
      </c>
      <c r="M269" s="119">
        <f t="shared" si="74"/>
        <v>14583502</v>
      </c>
      <c r="N269" s="150">
        <f>L269/C269</f>
        <v>0.5031849921630094</v>
      </c>
    </row>
    <row r="270" spans="1:14" ht="19.5" customHeight="1">
      <c r="A270" s="250" t="s">
        <v>155</v>
      </c>
      <c r="B270" s="251"/>
      <c r="C270" s="121">
        <f>C237+C222+C207+C187+C186+C155+C109+C88+C66+C47+C43+C27+C12</f>
        <v>73047424</v>
      </c>
      <c r="D270" s="121">
        <f aca="true" t="shared" si="75" ref="D270:M270">D237+D222+D207+D187+D186+D155+D109+D88+D66+D47+D43+D27+D12</f>
        <v>42797315</v>
      </c>
      <c r="E270" s="121">
        <f t="shared" si="75"/>
        <v>4942700</v>
      </c>
      <c r="F270" s="121">
        <f t="shared" si="75"/>
        <v>4922700</v>
      </c>
      <c r="G270" s="121">
        <f t="shared" si="75"/>
        <v>3493800</v>
      </c>
      <c r="H270" s="121" t="e">
        <f t="shared" si="75"/>
        <v>#VALUE!</v>
      </c>
      <c r="I270" s="121">
        <f t="shared" si="75"/>
        <v>3764000</v>
      </c>
      <c r="J270" s="121">
        <f t="shared" si="75"/>
        <v>57055187</v>
      </c>
      <c r="K270" s="121">
        <f t="shared" si="75"/>
        <v>57055187</v>
      </c>
      <c r="L270" s="121">
        <f t="shared" si="75"/>
        <v>27728281</v>
      </c>
      <c r="M270" s="121">
        <f t="shared" si="75"/>
        <v>29326906</v>
      </c>
      <c r="N270" s="150">
        <f aca="true" t="shared" si="76" ref="N270:N279">L270/C270</f>
        <v>0.3795928655882513</v>
      </c>
    </row>
    <row r="271" spans="1:14" ht="19.5" customHeight="1">
      <c r="A271" s="250" t="s">
        <v>0</v>
      </c>
      <c r="B271" s="251"/>
      <c r="C271" s="121">
        <f>C42</f>
        <v>3680000</v>
      </c>
      <c r="D271" s="121">
        <f aca="true" t="shared" si="77" ref="D271:M271">D42</f>
        <v>2445500</v>
      </c>
      <c r="E271" s="121">
        <f t="shared" si="77"/>
        <v>2730000</v>
      </c>
      <c r="F271" s="121">
        <f t="shared" si="77"/>
        <v>620000</v>
      </c>
      <c r="G271" s="121">
        <f t="shared" si="77"/>
        <v>1310000</v>
      </c>
      <c r="H271" s="121" t="str">
        <f t="shared" si="77"/>
        <v>TOTAL 55</v>
      </c>
      <c r="I271" s="121">
        <f t="shared" si="77"/>
        <v>0</v>
      </c>
      <c r="J271" s="121">
        <f t="shared" si="77"/>
        <v>3530000</v>
      </c>
      <c r="K271" s="121">
        <f t="shared" si="77"/>
        <v>3530000</v>
      </c>
      <c r="L271" s="121">
        <f t="shared" si="77"/>
        <v>1795539</v>
      </c>
      <c r="M271" s="121">
        <f t="shared" si="77"/>
        <v>1734461</v>
      </c>
      <c r="N271" s="150">
        <f t="shared" si="76"/>
        <v>0.4879182065217391</v>
      </c>
    </row>
    <row r="272" spans="1:14" ht="19.5" customHeight="1">
      <c r="A272" s="250" t="s">
        <v>1</v>
      </c>
      <c r="B272" s="251"/>
      <c r="C272" s="121">
        <f>C239</f>
        <v>11200000</v>
      </c>
      <c r="D272" s="121">
        <f aca="true" t="shared" si="78" ref="D272:M272">D239</f>
        <v>5700000</v>
      </c>
      <c r="E272" s="121">
        <f t="shared" si="78"/>
        <v>0</v>
      </c>
      <c r="F272" s="121">
        <f t="shared" si="78"/>
        <v>0</v>
      </c>
      <c r="G272" s="121">
        <f t="shared" si="78"/>
        <v>0</v>
      </c>
      <c r="H272" s="121">
        <f t="shared" si="78"/>
        <v>0</v>
      </c>
      <c r="I272" s="121">
        <f t="shared" si="78"/>
        <v>0</v>
      </c>
      <c r="J272" s="121">
        <f t="shared" si="78"/>
        <v>10000000</v>
      </c>
      <c r="K272" s="121">
        <f t="shared" si="78"/>
        <v>10000000</v>
      </c>
      <c r="L272" s="121">
        <f t="shared" si="78"/>
        <v>4412515</v>
      </c>
      <c r="M272" s="121">
        <f t="shared" si="78"/>
        <v>5587485</v>
      </c>
      <c r="N272" s="150">
        <f t="shared" si="76"/>
        <v>0.3939745535714286</v>
      </c>
    </row>
    <row r="273" spans="1:14" ht="19.5" customHeight="1">
      <c r="A273" s="256" t="s">
        <v>225</v>
      </c>
      <c r="B273" s="257"/>
      <c r="C273" s="121">
        <f>C28</f>
        <v>10000</v>
      </c>
      <c r="D273" s="121">
        <f aca="true" t="shared" si="79" ref="D273:M273">D28</f>
        <v>10000</v>
      </c>
      <c r="E273" s="121">
        <f t="shared" si="79"/>
        <v>0</v>
      </c>
      <c r="F273" s="121">
        <f t="shared" si="79"/>
        <v>0</v>
      </c>
      <c r="G273" s="121">
        <f t="shared" si="79"/>
        <v>0</v>
      </c>
      <c r="H273" s="121">
        <f t="shared" si="79"/>
        <v>0</v>
      </c>
      <c r="I273" s="121">
        <f t="shared" si="79"/>
        <v>0</v>
      </c>
      <c r="J273" s="121">
        <f t="shared" si="79"/>
        <v>0</v>
      </c>
      <c r="K273" s="121">
        <f t="shared" si="79"/>
        <v>0</v>
      </c>
      <c r="L273" s="121">
        <f t="shared" si="79"/>
        <v>0</v>
      </c>
      <c r="M273" s="121">
        <f t="shared" si="79"/>
        <v>0</v>
      </c>
      <c r="N273" s="150"/>
    </row>
    <row r="274" spans="1:14" ht="19.5" customHeight="1">
      <c r="A274" s="250" t="s">
        <v>153</v>
      </c>
      <c r="B274" s="251"/>
      <c r="C274" s="121">
        <f>C190+C161+C120+C16</f>
        <v>14805000</v>
      </c>
      <c r="D274" s="121">
        <f aca="true" t="shared" si="80" ref="D274:M274">D190+D161+D120+D16</f>
        <v>9744111</v>
      </c>
      <c r="E274" s="121">
        <f t="shared" si="80"/>
        <v>0</v>
      </c>
      <c r="F274" s="121">
        <f t="shared" si="80"/>
        <v>0</v>
      </c>
      <c r="G274" s="121">
        <f t="shared" si="80"/>
        <v>0</v>
      </c>
      <c r="H274" s="121">
        <f t="shared" si="80"/>
        <v>0</v>
      </c>
      <c r="I274" s="121">
        <f t="shared" si="80"/>
        <v>0</v>
      </c>
      <c r="J274" s="121">
        <f t="shared" si="80"/>
        <v>13980000</v>
      </c>
      <c r="K274" s="121">
        <f t="shared" si="80"/>
        <v>13980000</v>
      </c>
      <c r="L274" s="121">
        <f t="shared" si="80"/>
        <v>8919111</v>
      </c>
      <c r="M274" s="121">
        <f t="shared" si="80"/>
        <v>5060889</v>
      </c>
      <c r="N274" s="150">
        <f t="shared" si="76"/>
        <v>0.6024391084093211</v>
      </c>
    </row>
    <row r="275" spans="1:14" ht="19.5" customHeight="1">
      <c r="A275" s="250" t="s">
        <v>2</v>
      </c>
      <c r="B275" s="251"/>
      <c r="C275" s="121">
        <f>C70</f>
        <v>149000</v>
      </c>
      <c r="D275" s="121">
        <f aca="true" t="shared" si="81" ref="D275:M275">D70</f>
        <v>95000</v>
      </c>
      <c r="E275" s="121">
        <f t="shared" si="81"/>
        <v>0</v>
      </c>
      <c r="F275" s="121">
        <f t="shared" si="81"/>
        <v>0</v>
      </c>
      <c r="G275" s="121">
        <f t="shared" si="81"/>
        <v>0</v>
      </c>
      <c r="H275" s="121">
        <f t="shared" si="81"/>
        <v>0</v>
      </c>
      <c r="I275" s="121">
        <f t="shared" si="81"/>
        <v>0</v>
      </c>
      <c r="J275" s="121">
        <f t="shared" si="81"/>
        <v>138000</v>
      </c>
      <c r="K275" s="121">
        <f t="shared" si="81"/>
        <v>138000</v>
      </c>
      <c r="L275" s="121">
        <f t="shared" si="81"/>
        <v>95000</v>
      </c>
      <c r="M275" s="121">
        <f t="shared" si="81"/>
        <v>43000</v>
      </c>
      <c r="N275" s="150">
        <f t="shared" si="76"/>
        <v>0.6375838926174496</v>
      </c>
    </row>
    <row r="276" spans="1:14" ht="19.5" customHeight="1">
      <c r="A276" s="250" t="s">
        <v>3</v>
      </c>
      <c r="B276" s="251"/>
      <c r="C276" s="121">
        <f>C164+C71</f>
        <v>16985200</v>
      </c>
      <c r="D276" s="121">
        <f aca="true" t="shared" si="82" ref="D276:M276">D164+D71</f>
        <v>10325344</v>
      </c>
      <c r="E276" s="121">
        <f t="shared" si="82"/>
        <v>0</v>
      </c>
      <c r="F276" s="121">
        <f t="shared" si="82"/>
        <v>0</v>
      </c>
      <c r="G276" s="121">
        <f t="shared" si="82"/>
        <v>0</v>
      </c>
      <c r="H276" s="121">
        <f t="shared" si="82"/>
        <v>0</v>
      </c>
      <c r="I276" s="121">
        <f t="shared" si="82"/>
        <v>0</v>
      </c>
      <c r="J276" s="121">
        <f t="shared" si="82"/>
        <v>8787033</v>
      </c>
      <c r="K276" s="121">
        <f t="shared" si="82"/>
        <v>8787033</v>
      </c>
      <c r="L276" s="121">
        <f t="shared" si="82"/>
        <v>8758857</v>
      </c>
      <c r="M276" s="121">
        <f t="shared" si="82"/>
        <v>28176</v>
      </c>
      <c r="N276" s="150">
        <f t="shared" si="76"/>
        <v>0.5156758236582436</v>
      </c>
    </row>
    <row r="277" spans="1:15" ht="19.5" customHeight="1">
      <c r="A277" s="250" t="s">
        <v>4</v>
      </c>
      <c r="B277" s="251"/>
      <c r="C277" s="121">
        <f>C169+C128+C96+C72+C33+C18</f>
        <v>2873500</v>
      </c>
      <c r="D277" s="121">
        <f aca="true" t="shared" si="83" ref="D277:M277">D169+D128+D96+D72+D33+D18</f>
        <v>1520190</v>
      </c>
      <c r="E277" s="121">
        <f t="shared" si="83"/>
        <v>300000</v>
      </c>
      <c r="F277" s="121">
        <f t="shared" si="83"/>
        <v>300000</v>
      </c>
      <c r="G277" s="121">
        <f t="shared" si="83"/>
        <v>300000</v>
      </c>
      <c r="H277" s="121">
        <f t="shared" si="83"/>
        <v>300000</v>
      </c>
      <c r="I277" s="121">
        <f t="shared" si="83"/>
        <v>300000</v>
      </c>
      <c r="J277" s="121">
        <f t="shared" si="83"/>
        <v>1200064</v>
      </c>
      <c r="K277" s="121">
        <f t="shared" si="83"/>
        <v>1200064</v>
      </c>
      <c r="L277" s="121">
        <f t="shared" si="83"/>
        <v>1009058</v>
      </c>
      <c r="M277" s="121">
        <f t="shared" si="83"/>
        <v>191006</v>
      </c>
      <c r="N277" s="150">
        <f t="shared" si="76"/>
        <v>0.3511599095180094</v>
      </c>
      <c r="O277" s="106"/>
    </row>
    <row r="278" spans="1:15" ht="19.5" customHeight="1">
      <c r="A278" s="250" t="s">
        <v>5</v>
      </c>
      <c r="B278" s="25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50"/>
      <c r="O278" s="106"/>
    </row>
    <row r="279" spans="1:18" ht="19.5" customHeight="1">
      <c r="A279" s="250" t="s">
        <v>6</v>
      </c>
      <c r="B279" s="251"/>
      <c r="C279" s="121">
        <f>C245+C197</f>
        <v>12086800</v>
      </c>
      <c r="D279" s="121">
        <f aca="true" t="shared" si="84" ref="D279:M279">D245+D197</f>
        <v>6910000</v>
      </c>
      <c r="E279" s="121">
        <f t="shared" si="84"/>
        <v>0</v>
      </c>
      <c r="F279" s="121">
        <f t="shared" si="84"/>
        <v>0</v>
      </c>
      <c r="G279" s="121">
        <f t="shared" si="84"/>
        <v>0</v>
      </c>
      <c r="H279" s="121">
        <f t="shared" si="84"/>
        <v>0</v>
      </c>
      <c r="I279" s="121">
        <f t="shared" si="84"/>
        <v>0</v>
      </c>
      <c r="J279" s="121">
        <f t="shared" si="84"/>
        <v>12036000</v>
      </c>
      <c r="K279" s="121">
        <f t="shared" si="84"/>
        <v>12036000</v>
      </c>
      <c r="L279" s="121">
        <f t="shared" si="84"/>
        <v>5888332</v>
      </c>
      <c r="M279" s="121">
        <f t="shared" si="84"/>
        <v>6147668</v>
      </c>
      <c r="N279" s="150">
        <f t="shared" si="76"/>
        <v>0.4871704669556872</v>
      </c>
      <c r="O279" s="106"/>
      <c r="P279" s="106"/>
      <c r="Q279" s="106"/>
      <c r="R279" s="106"/>
    </row>
    <row r="280" spans="1:14" ht="19.5" customHeight="1" thickBot="1">
      <c r="A280" s="258" t="s">
        <v>7</v>
      </c>
      <c r="B280" s="259"/>
      <c r="C280" s="122">
        <f>C263+C246+C231+C216+C198+C175+C133+C99+C75+C58+C36+C21</f>
        <v>0</v>
      </c>
      <c r="D280" s="122">
        <f aca="true" t="shared" si="85" ref="D280:M280">D263+D246+D231+D216+D198+D175+D133+D99+D75+D58+D36+D21</f>
        <v>0</v>
      </c>
      <c r="E280" s="122">
        <f t="shared" si="85"/>
        <v>0</v>
      </c>
      <c r="F280" s="122">
        <f t="shared" si="85"/>
        <v>0</v>
      </c>
      <c r="G280" s="122">
        <f t="shared" si="85"/>
        <v>0</v>
      </c>
      <c r="H280" s="122">
        <f t="shared" si="85"/>
        <v>0</v>
      </c>
      <c r="I280" s="122">
        <f t="shared" si="85"/>
        <v>0</v>
      </c>
      <c r="J280" s="122">
        <f t="shared" si="85"/>
        <v>-150749</v>
      </c>
      <c r="K280" s="122">
        <f t="shared" si="85"/>
        <v>-150749</v>
      </c>
      <c r="L280" s="122">
        <f t="shared" si="85"/>
        <v>-150749</v>
      </c>
      <c r="M280" s="122">
        <f t="shared" si="85"/>
        <v>0</v>
      </c>
      <c r="N280" s="158"/>
    </row>
    <row r="281" ht="13.5" thickBot="1">
      <c r="N281" s="151"/>
    </row>
    <row r="282" spans="1:14" ht="21" customHeight="1" thickBot="1">
      <c r="A282" s="260" t="s">
        <v>152</v>
      </c>
      <c r="B282" s="261"/>
      <c r="C282" s="152">
        <f>C269+C270+C271+C272+C274+C275+C276+C277+C278+C279+C280+C273</f>
        <v>185876924</v>
      </c>
      <c r="D282" s="152">
        <f aca="true" t="shared" si="86" ref="D282:M282">D269+D270+D271+D272+D274+D275+D276+D277+D278+D279+D280+D273</f>
        <v>109869868</v>
      </c>
      <c r="E282" s="152">
        <f t="shared" si="86"/>
        <v>185876924</v>
      </c>
      <c r="F282" s="152">
        <f t="shared" si="86"/>
        <v>185876924</v>
      </c>
      <c r="G282" s="152">
        <f t="shared" si="86"/>
        <v>185876924</v>
      </c>
      <c r="H282" s="152">
        <f t="shared" si="86"/>
        <v>185876924</v>
      </c>
      <c r="I282" s="152">
        <f t="shared" si="86"/>
        <v>185876924</v>
      </c>
      <c r="J282" s="152">
        <f t="shared" si="86"/>
        <v>146841599</v>
      </c>
      <c r="K282" s="152">
        <f t="shared" si="86"/>
        <v>146841599</v>
      </c>
      <c r="L282" s="152">
        <f t="shared" si="86"/>
        <v>84138506</v>
      </c>
      <c r="M282" s="152">
        <f t="shared" si="86"/>
        <v>62703093</v>
      </c>
      <c r="N282" s="171">
        <f>L282/C282</f>
        <v>0.45265708184411313</v>
      </c>
    </row>
    <row r="284" ht="12.75">
      <c r="A284" s="123" t="s">
        <v>173</v>
      </c>
    </row>
    <row r="285" spans="1:11" ht="12.75">
      <c r="A285" s="124" t="s">
        <v>198</v>
      </c>
      <c r="C285" s="125" t="s">
        <v>174</v>
      </c>
      <c r="D285" s="125"/>
      <c r="E285" s="125"/>
      <c r="F285" s="125"/>
      <c r="G285" s="125"/>
      <c r="H285" s="125"/>
      <c r="I285" s="125"/>
      <c r="J285" s="125"/>
      <c r="K285" s="125" t="s">
        <v>236</v>
      </c>
    </row>
    <row r="286" spans="1:15" ht="12.75">
      <c r="A286" s="126" t="s">
        <v>233</v>
      </c>
      <c r="C286" s="53" t="s">
        <v>175</v>
      </c>
      <c r="K286" s="53" t="s">
        <v>232</v>
      </c>
      <c r="O286" s="106"/>
    </row>
    <row r="288" spans="2:10" ht="12.75">
      <c r="B288" s="285" t="s">
        <v>259</v>
      </c>
      <c r="J288" s="283" t="s">
        <v>261</v>
      </c>
    </row>
    <row r="289" spans="2:13" ht="12.75" customHeight="1" hidden="1">
      <c r="B289" s="286" t="s">
        <v>260</v>
      </c>
      <c r="C289" s="127">
        <f>C249+C248+C233+C218+C203+C202+C201+C181+C180+C179+C178+C177+C146+C144+C143+C139+C137+C101+C83+C82+C81+C80+C79+C78+C77+C61+C60+C43+C42+C39+C23</f>
        <v>185851924</v>
      </c>
      <c r="D289" s="127">
        <f aca="true" t="shared" si="87" ref="D289:I289">D249+D248+D233+D218+D203+D202+D201+D181+D180+D179+D178+D177+D146+D144+D143+D139+D137+D101+D83+D82+D81+D80+D79+D78+D77+D61+D60+D43+D42+D39+D23</f>
        <v>109844868</v>
      </c>
      <c r="E289" s="127">
        <f t="shared" si="87"/>
        <v>8772700</v>
      </c>
      <c r="F289" s="127">
        <f t="shared" si="87"/>
        <v>6642700</v>
      </c>
      <c r="G289" s="127">
        <f t="shared" si="87"/>
        <v>5903800</v>
      </c>
      <c r="H289" s="127" t="e">
        <f t="shared" si="87"/>
        <v>#VALUE!</v>
      </c>
      <c r="I289" s="127">
        <f t="shared" si="87"/>
        <v>4064000</v>
      </c>
      <c r="J289" s="284" t="s">
        <v>262</v>
      </c>
      <c r="K289" s="127">
        <f>K251+K249+K248+K234+K233+K218+K204+K182+K203+K202+K201+K181+K180+K179+K178+K177+K149+K146+K144+K143+K139+K137+K101+K83+K82+K81+K80+K79+K78+K77+K63+K61+K60+K42+K39+K24+K23</f>
        <v>146826859</v>
      </c>
      <c r="L289" s="127">
        <f>L251+L249+L248+L234+L233+L218+L204+L182+L203+L202+L201+L181+L180+L179+L178+L177+L149+L146+L144+L143+L139+L137+L101+L83+L82+L81+L80+L79+L78+L77+L63+L61+L60+L42+L39+L24+L23</f>
        <v>84133166</v>
      </c>
      <c r="M289" s="127">
        <f>M251+M249+M248+M234+M233+M218+M204+M182+M203+M202+M201+M181+M180+M179+M178+M177+M149+M146+M144+M143+M139+M137+M101+M83+M82+M81+M80+M79+M78+M77+M63+M61+M60+M42+M39+M24+M23</f>
        <v>62693693</v>
      </c>
    </row>
    <row r="290" ht="12.75" customHeight="1" hidden="1">
      <c r="B290" s="287"/>
    </row>
    <row r="291" spans="2:13" ht="12.75" customHeight="1" hidden="1">
      <c r="B291" s="287"/>
      <c r="C291" s="106">
        <f>C282-C289</f>
        <v>25000</v>
      </c>
      <c r="D291" s="106">
        <f aca="true" t="shared" si="88" ref="D291:M291">D282-D289</f>
        <v>25000</v>
      </c>
      <c r="E291" s="106">
        <f t="shared" si="88"/>
        <v>0</v>
      </c>
      <c r="F291" s="106">
        <f t="shared" si="88"/>
        <v>0</v>
      </c>
      <c r="G291" s="106">
        <f t="shared" si="88"/>
        <v>0</v>
      </c>
      <c r="H291" s="106">
        <f t="shared" si="88"/>
        <v>0</v>
      </c>
      <c r="I291" s="106">
        <f t="shared" si="88"/>
        <v>0</v>
      </c>
      <c r="J291" s="106" t="e">
        <f t="shared" si="88"/>
        <v>#VALUE!</v>
      </c>
      <c r="K291" s="106">
        <f t="shared" si="88"/>
        <v>14740</v>
      </c>
      <c r="L291" s="106">
        <f t="shared" si="88"/>
        <v>5340</v>
      </c>
      <c r="M291" s="106">
        <f t="shared" si="88"/>
        <v>9400</v>
      </c>
    </row>
    <row r="292" spans="2:10" ht="12.75">
      <c r="B292" s="286" t="s">
        <v>260</v>
      </c>
      <c r="J292" s="284" t="s">
        <v>262</v>
      </c>
    </row>
    <row r="294" spans="5:9" ht="12.75" hidden="1">
      <c r="E294" s="235" t="s">
        <v>120</v>
      </c>
      <c r="F294" s="236"/>
      <c r="G294" s="237"/>
      <c r="H294" s="241">
        <f>I265+I250+I233+I218++I203+I181+I148+I101+I80+I62+I43+I39+I23</f>
        <v>53995800</v>
      </c>
      <c r="I294" s="242"/>
    </row>
    <row r="295" spans="5:9" ht="13.5" hidden="1" thickBot="1">
      <c r="E295" s="238"/>
      <c r="F295" s="239"/>
      <c r="G295" s="240"/>
      <c r="H295" s="243"/>
      <c r="I295" s="244"/>
    </row>
    <row r="296" ht="12.75" hidden="1"/>
    <row r="297" spans="1:2" ht="15.75" hidden="1">
      <c r="A297" s="120" t="s">
        <v>152</v>
      </c>
      <c r="B297" s="128">
        <f>I265+I250+I233+I218+I203+I181+I148+I101+I80+I62+I43+I39+I23</f>
        <v>53995800</v>
      </c>
    </row>
    <row r="298" spans="1:6" ht="18" hidden="1">
      <c r="A298" s="129" t="s">
        <v>145</v>
      </c>
      <c r="B298" s="130" t="s">
        <v>146</v>
      </c>
      <c r="C298" s="130" t="s">
        <v>147</v>
      </c>
      <c r="D298" s="130" t="s">
        <v>148</v>
      </c>
      <c r="E298" s="130" t="s">
        <v>149</v>
      </c>
      <c r="F298" s="131" t="s">
        <v>150</v>
      </c>
    </row>
    <row r="299" spans="1:6" ht="15.75" hidden="1">
      <c r="A299" s="132" t="s">
        <v>154</v>
      </c>
      <c r="B299" s="128">
        <f>C299+D299+E299+F299</f>
        <v>32463851</v>
      </c>
      <c r="C299" s="133">
        <f>D151+D87+D65+D46+D26+D11</f>
        <v>30063851</v>
      </c>
      <c r="D299" s="133">
        <f>E151+E87+E65+E46+E26+E11</f>
        <v>800000</v>
      </c>
      <c r="E299" s="133">
        <f>F151+F87+F65+F46+F26+F11</f>
        <v>800000</v>
      </c>
      <c r="F299" s="134">
        <f>G151+G87+G65+G46+G26+G11</f>
        <v>800000</v>
      </c>
    </row>
    <row r="300" spans="1:6" ht="15.75" hidden="1">
      <c r="A300" s="132" t="s">
        <v>167</v>
      </c>
      <c r="B300" s="128">
        <f aca="true" t="shared" si="89" ref="B300:B309">C300+D300+E300+F300</f>
        <v>56156515</v>
      </c>
      <c r="C300" s="133">
        <f>D237+D222+D207+D185+D155+D109+D88+D66+D47+D43+D27+D12</f>
        <v>42797315</v>
      </c>
      <c r="D300" s="133">
        <f>E237+E222+E207+E185+E155+E109+E88+E66+E47+E43+E27+E12</f>
        <v>4942700</v>
      </c>
      <c r="E300" s="133">
        <f>F237+F222+F207+F185+F155+F109+F88+F66+F47+F43+F27+F12</f>
        <v>4922700</v>
      </c>
      <c r="F300" s="134">
        <f>G237+G222+G207+G185+G155+G109+G88+G66+G47+G43+G27+G12</f>
        <v>3493800</v>
      </c>
    </row>
    <row r="301" spans="1:6" ht="15.75" hidden="1">
      <c r="A301" s="132" t="s">
        <v>0</v>
      </c>
      <c r="B301" s="128">
        <f t="shared" si="89"/>
        <v>7105500</v>
      </c>
      <c r="C301" s="133">
        <f>D42</f>
        <v>2445500</v>
      </c>
      <c r="D301" s="133">
        <f>E42</f>
        <v>2730000</v>
      </c>
      <c r="E301" s="133">
        <f>F42</f>
        <v>620000</v>
      </c>
      <c r="F301" s="134">
        <f>G42</f>
        <v>1310000</v>
      </c>
    </row>
    <row r="302" spans="1:6" ht="15.75" hidden="1">
      <c r="A302" s="132" t="s">
        <v>1</v>
      </c>
      <c r="B302" s="128">
        <f t="shared" si="89"/>
        <v>5700000</v>
      </c>
      <c r="C302" s="133">
        <f>D239</f>
        <v>5700000</v>
      </c>
      <c r="D302" s="133">
        <f>E239</f>
        <v>0</v>
      </c>
      <c r="E302" s="133">
        <f>F239</f>
        <v>0</v>
      </c>
      <c r="F302" s="134">
        <f>G239</f>
        <v>0</v>
      </c>
    </row>
    <row r="303" spans="1:6" ht="15.75" hidden="1">
      <c r="A303" s="132" t="s">
        <v>153</v>
      </c>
      <c r="B303" s="128">
        <f t="shared" si="89"/>
        <v>9744111</v>
      </c>
      <c r="C303" s="133">
        <f>D190+D161+D120</f>
        <v>9744111</v>
      </c>
      <c r="D303" s="133">
        <f>E190+E161+E120</f>
        <v>0</v>
      </c>
      <c r="E303" s="133">
        <f>F190+F161+F120</f>
        <v>0</v>
      </c>
      <c r="F303" s="134">
        <f>G190+G161+G120</f>
        <v>0</v>
      </c>
    </row>
    <row r="304" spans="1:6" ht="15.75" hidden="1">
      <c r="A304" s="132" t="s">
        <v>2</v>
      </c>
      <c r="B304" s="128">
        <f t="shared" si="89"/>
        <v>0</v>
      </c>
      <c r="C304" s="135"/>
      <c r="D304" s="135"/>
      <c r="E304" s="135"/>
      <c r="F304" s="136"/>
    </row>
    <row r="305" spans="1:6" ht="15.75" hidden="1">
      <c r="A305" s="132" t="s">
        <v>3</v>
      </c>
      <c r="B305" s="128">
        <f t="shared" si="89"/>
        <v>10325344</v>
      </c>
      <c r="C305" s="133">
        <f>D164+D71</f>
        <v>10325344</v>
      </c>
      <c r="D305" s="133">
        <f>E164+E71</f>
        <v>0</v>
      </c>
      <c r="E305" s="133">
        <f>F164+F71</f>
        <v>0</v>
      </c>
      <c r="F305" s="134">
        <f>G164+G71</f>
        <v>0</v>
      </c>
    </row>
    <row r="306" spans="1:6" ht="15.75" hidden="1">
      <c r="A306" s="132" t="s">
        <v>4</v>
      </c>
      <c r="B306" s="128">
        <f t="shared" si="89"/>
        <v>2322590</v>
      </c>
      <c r="C306" s="133">
        <f>D260+D195+D169+D128+D72</f>
        <v>1389390</v>
      </c>
      <c r="D306" s="133">
        <f>E260+E195+E169+E128+E72</f>
        <v>306300</v>
      </c>
      <c r="E306" s="133">
        <f>F260+F195+F169+F128+F72</f>
        <v>306300</v>
      </c>
      <c r="F306" s="134">
        <f>G260+G195+G169+G128+G72</f>
        <v>320600</v>
      </c>
    </row>
    <row r="307" spans="1:6" ht="15.75" hidden="1">
      <c r="A307" s="132" t="s">
        <v>5</v>
      </c>
      <c r="B307" s="128">
        <f t="shared" si="89"/>
        <v>0</v>
      </c>
      <c r="C307" s="135"/>
      <c r="D307" s="135"/>
      <c r="E307" s="135"/>
      <c r="F307" s="136"/>
    </row>
    <row r="308" spans="1:6" ht="15.75" hidden="1">
      <c r="A308" s="132" t="s">
        <v>6</v>
      </c>
      <c r="B308" s="128">
        <f t="shared" si="89"/>
        <v>6910000</v>
      </c>
      <c r="C308" s="133">
        <f>D245+D197</f>
        <v>6910000</v>
      </c>
      <c r="D308" s="133">
        <f>E245+E197</f>
        <v>0</v>
      </c>
      <c r="E308" s="133">
        <f>F245+F197</f>
        <v>0</v>
      </c>
      <c r="F308" s="134">
        <f>G245+G197</f>
        <v>0</v>
      </c>
    </row>
    <row r="309" spans="1:6" ht="15.75" hidden="1">
      <c r="A309" s="132" t="s">
        <v>7</v>
      </c>
      <c r="B309" s="128">
        <f t="shared" si="89"/>
        <v>0</v>
      </c>
      <c r="C309" s="135"/>
      <c r="D309" s="135"/>
      <c r="E309" s="135"/>
      <c r="F309" s="136"/>
    </row>
    <row r="310" spans="1:6" ht="16.5" hidden="1" thickBot="1">
      <c r="A310" s="137" t="s">
        <v>151</v>
      </c>
      <c r="B310" s="138">
        <f>B299+B300+B301+B302+B303+B304+B305+B306+B307+B308+B309</f>
        <v>130727911</v>
      </c>
      <c r="C310" s="138">
        <f>C299+C300+C301+C302+C303+C304+C305+C306+C307+C308+C309</f>
        <v>109375511</v>
      </c>
      <c r="D310" s="138">
        <f>D299+D300+D301+D302+D303+D304+D305+D306+D307+D308+D309</f>
        <v>8779000</v>
      </c>
      <c r="E310" s="138">
        <f>E299+E300+E301+E302+E303+E304+E305+E306+E307+E308+E309</f>
        <v>6649000</v>
      </c>
      <c r="F310" s="139">
        <f>F299+F300+F301+F302+F303+F304+F305+F306+F307+F308+F309</f>
        <v>5924400</v>
      </c>
    </row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</sheetData>
  <sheetProtection/>
  <mergeCells count="35">
    <mergeCell ref="A273:B273"/>
    <mergeCell ref="B26:B27"/>
    <mergeCell ref="A280:B280"/>
    <mergeCell ref="A282:B282"/>
    <mergeCell ref="A276:B276"/>
    <mergeCell ref="A277:B277"/>
    <mergeCell ref="A278:B278"/>
    <mergeCell ref="A279:B279"/>
    <mergeCell ref="H260:I260"/>
    <mergeCell ref="H248:I248"/>
    <mergeCell ref="A8:B8"/>
    <mergeCell ref="A272:B272"/>
    <mergeCell ref="A274:B274"/>
    <mergeCell ref="A275:B275"/>
    <mergeCell ref="A268:B268"/>
    <mergeCell ref="A269:B269"/>
    <mergeCell ref="A270:B270"/>
    <mergeCell ref="A271:B271"/>
    <mergeCell ref="L7:M7"/>
    <mergeCell ref="A3:M5"/>
    <mergeCell ref="A6:M6"/>
    <mergeCell ref="E294:G295"/>
    <mergeCell ref="H294:I295"/>
    <mergeCell ref="H78:I78"/>
    <mergeCell ref="H12:I12"/>
    <mergeCell ref="H27:I27"/>
    <mergeCell ref="H42:I42"/>
    <mergeCell ref="H60:I60"/>
    <mergeCell ref="B11:B18"/>
    <mergeCell ref="H146:I146"/>
    <mergeCell ref="H90:I90"/>
    <mergeCell ref="H222:I222"/>
    <mergeCell ref="H207:I207"/>
    <mergeCell ref="H201:I201"/>
    <mergeCell ref="H179:I179"/>
  </mergeCells>
  <printOptions/>
  <pageMargins left="0.5511811023622047" right="0.15748031496062992" top="0.4724409448818898" bottom="0.35433070866141736" header="0.5905511811023623" footer="1.220472440944882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55"/>
  <sheetViews>
    <sheetView workbookViewId="0" topLeftCell="A113">
      <selection activeCell="A2" sqref="A2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0.57421875" style="5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28125" style="159" customWidth="1"/>
  </cols>
  <sheetData>
    <row r="1" spans="1:12" ht="15">
      <c r="A1" s="226" t="s">
        <v>199</v>
      </c>
      <c r="B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ht="15">
      <c r="A2" s="226" t="s">
        <v>200</v>
      </c>
      <c r="B2" s="289"/>
      <c r="D2" s="289"/>
      <c r="E2" s="289"/>
      <c r="F2" s="289"/>
      <c r="G2" s="289"/>
      <c r="H2" s="289"/>
      <c r="I2" s="288" t="s">
        <v>263</v>
      </c>
      <c r="J2" s="288"/>
      <c r="K2" s="288"/>
      <c r="L2" s="290"/>
    </row>
    <row r="3" spans="1:12" ht="14.25">
      <c r="A3" s="25"/>
      <c r="I3" s="15"/>
      <c r="J3" s="15"/>
      <c r="K3" s="15"/>
      <c r="L3" s="160"/>
    </row>
    <row r="4" spans="1:12" ht="24.75" customHeight="1">
      <c r="A4" s="265" t="s">
        <v>178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24.75" customHeight="1">
      <c r="A5" s="265" t="s">
        <v>254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8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8" t="s">
        <v>176</v>
      </c>
      <c r="L6" s="161"/>
    </row>
    <row r="7" spans="1:12" ht="34.5" customHeight="1">
      <c r="A7" s="271" t="s">
        <v>159</v>
      </c>
      <c r="B7" s="272"/>
      <c r="C7" s="35" t="s">
        <v>160</v>
      </c>
      <c r="D7" s="35" t="s">
        <v>161</v>
      </c>
      <c r="E7" s="36"/>
      <c r="F7" s="36"/>
      <c r="G7" s="36"/>
      <c r="H7" s="35" t="s">
        <v>162</v>
      </c>
      <c r="I7" s="35" t="s">
        <v>163</v>
      </c>
      <c r="J7" s="35" t="s">
        <v>164</v>
      </c>
      <c r="K7" s="35" t="s">
        <v>165</v>
      </c>
      <c r="L7" s="162" t="s">
        <v>250</v>
      </c>
    </row>
    <row r="8" spans="1:12" ht="12.75" customHeight="1">
      <c r="A8" s="220"/>
      <c r="B8" s="208"/>
      <c r="C8" s="209">
        <v>1</v>
      </c>
      <c r="D8" s="209">
        <v>2</v>
      </c>
      <c r="E8" s="209"/>
      <c r="F8" s="209"/>
      <c r="G8" s="209"/>
      <c r="H8" s="209">
        <v>3</v>
      </c>
      <c r="I8" s="209">
        <v>4</v>
      </c>
      <c r="J8" s="209">
        <v>5</v>
      </c>
      <c r="K8" s="209" t="s">
        <v>168</v>
      </c>
      <c r="L8" s="163" t="s">
        <v>251</v>
      </c>
    </row>
    <row r="9" spans="1:12" ht="15" customHeight="1">
      <c r="A9" s="4" t="s">
        <v>125</v>
      </c>
      <c r="B9" s="210" t="s">
        <v>166</v>
      </c>
      <c r="C9" s="17">
        <f>C10+C11+C12+C13+C14</f>
        <v>781289</v>
      </c>
      <c r="D9" s="17">
        <f aca="true" t="shared" si="0" ref="D9:K9">D10+D11+D12+D13+D14</f>
        <v>631289</v>
      </c>
      <c r="E9" s="17">
        <f t="shared" si="0"/>
        <v>700000</v>
      </c>
      <c r="F9" s="17">
        <f t="shared" si="0"/>
        <v>436322</v>
      </c>
      <c r="G9" s="17">
        <f t="shared" si="0"/>
        <v>160000</v>
      </c>
      <c r="H9" s="17">
        <f t="shared" si="0"/>
        <v>771922.1799999999</v>
      </c>
      <c r="I9" s="17">
        <f t="shared" si="0"/>
        <v>771922.1799999999</v>
      </c>
      <c r="J9" s="17">
        <f t="shared" si="0"/>
        <v>169444</v>
      </c>
      <c r="K9" s="17">
        <f t="shared" si="0"/>
        <v>602478.1799999999</v>
      </c>
      <c r="L9" s="164">
        <f>J9/C9</f>
        <v>0.2168774934755257</v>
      </c>
    </row>
    <row r="10" spans="1:12" ht="12.75">
      <c r="A10" s="1" t="s">
        <v>181</v>
      </c>
      <c r="B10" s="34"/>
      <c r="C10" s="8">
        <f>D10+E10+F10+G10</f>
        <v>0</v>
      </c>
      <c r="D10" s="8"/>
      <c r="E10" s="8"/>
      <c r="F10" s="8"/>
      <c r="G10" s="8"/>
      <c r="H10" s="8"/>
      <c r="I10" s="8"/>
      <c r="J10" s="8"/>
      <c r="K10" s="8">
        <f>H10-J10</f>
        <v>0</v>
      </c>
      <c r="L10" s="164"/>
    </row>
    <row r="11" spans="1:12" ht="12.75">
      <c r="A11" s="1" t="s">
        <v>182</v>
      </c>
      <c r="B11" s="34"/>
      <c r="C11" s="8">
        <f>D11+E11+F11+G11</f>
        <v>0</v>
      </c>
      <c r="D11" s="8"/>
      <c r="E11" s="8"/>
      <c r="F11" s="8"/>
      <c r="G11" s="8"/>
      <c r="H11" s="8"/>
      <c r="I11" s="8"/>
      <c r="J11" s="8"/>
      <c r="K11" s="8">
        <f>H11-J11</f>
        <v>0</v>
      </c>
      <c r="L11" s="164"/>
    </row>
    <row r="12" spans="1:12" ht="12.75">
      <c r="A12" s="1" t="s">
        <v>253</v>
      </c>
      <c r="B12" s="34"/>
      <c r="C12" s="8">
        <v>131289</v>
      </c>
      <c r="D12" s="8">
        <v>131289</v>
      </c>
      <c r="E12" s="8"/>
      <c r="F12" s="8"/>
      <c r="G12" s="8"/>
      <c r="H12" s="8">
        <v>128213.18</v>
      </c>
      <c r="I12" s="8">
        <v>128213.18</v>
      </c>
      <c r="J12" s="8">
        <v>500</v>
      </c>
      <c r="K12" s="8">
        <f>H12-J12</f>
        <v>127713.18</v>
      </c>
      <c r="L12" s="164">
        <f>J12/C12</f>
        <v>0.0038083921729924063</v>
      </c>
    </row>
    <row r="13" spans="1:12" ht="12.75">
      <c r="A13" s="31" t="s">
        <v>186</v>
      </c>
      <c r="B13" s="38" t="s">
        <v>10</v>
      </c>
      <c r="C13" s="32">
        <v>650000</v>
      </c>
      <c r="D13" s="32">
        <v>500000</v>
      </c>
      <c r="E13" s="32">
        <v>700000</v>
      </c>
      <c r="F13" s="32">
        <v>436322</v>
      </c>
      <c r="G13" s="32">
        <v>160000</v>
      </c>
      <c r="H13" s="32">
        <v>643709</v>
      </c>
      <c r="I13" s="32">
        <v>643709</v>
      </c>
      <c r="J13" s="32">
        <v>168944</v>
      </c>
      <c r="K13" s="32">
        <f>H13-J13</f>
        <v>474765</v>
      </c>
      <c r="L13" s="164">
        <f>J13/C13</f>
        <v>0.25991384615384616</v>
      </c>
    </row>
    <row r="14" spans="1:12" ht="12.75">
      <c r="A14" s="1" t="s">
        <v>185</v>
      </c>
      <c r="B14" s="34"/>
      <c r="C14" s="8"/>
      <c r="D14" s="8"/>
      <c r="E14" s="8"/>
      <c r="F14" s="8"/>
      <c r="G14" s="8"/>
      <c r="H14" s="8"/>
      <c r="I14" s="8"/>
      <c r="J14" s="8"/>
      <c r="K14" s="8">
        <f>H14-J14</f>
        <v>0</v>
      </c>
      <c r="L14" s="164"/>
    </row>
    <row r="15" spans="1:12" ht="12.75">
      <c r="A15" s="262" t="s">
        <v>126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4"/>
    </row>
    <row r="16" spans="1:12" ht="12.75">
      <c r="A16" s="11" t="s">
        <v>127</v>
      </c>
      <c r="B16" s="33" t="s">
        <v>10</v>
      </c>
      <c r="C16" s="9">
        <f>C13+C12</f>
        <v>781289</v>
      </c>
      <c r="D16" s="9">
        <f>D13+D12</f>
        <v>631289</v>
      </c>
      <c r="E16" s="9">
        <f aca="true" t="shared" si="1" ref="E16:K16">E13</f>
        <v>700000</v>
      </c>
      <c r="F16" s="9">
        <f t="shared" si="1"/>
        <v>436322</v>
      </c>
      <c r="G16" s="9">
        <f t="shared" si="1"/>
        <v>160000</v>
      </c>
      <c r="H16" s="9">
        <f t="shared" si="1"/>
        <v>643709</v>
      </c>
      <c r="I16" s="9">
        <f t="shared" si="1"/>
        <v>643709</v>
      </c>
      <c r="J16" s="9">
        <f>J13</f>
        <v>168944</v>
      </c>
      <c r="K16" s="9">
        <f t="shared" si="1"/>
        <v>474765</v>
      </c>
      <c r="L16" s="164">
        <f>J16/C16</f>
        <v>0.2162375254227309</v>
      </c>
    </row>
    <row r="17" spans="1:12" ht="12.75" hidden="1">
      <c r="A17" s="4" t="s">
        <v>129</v>
      </c>
      <c r="B17" s="210" t="s">
        <v>166</v>
      </c>
      <c r="C17" s="17">
        <f>C18+C19+C20+C21+C22</f>
        <v>0</v>
      </c>
      <c r="D17" s="17">
        <f aca="true" t="shared" si="2" ref="D17:K17">D18+D19+D20+D21+D22</f>
        <v>0</v>
      </c>
      <c r="E17" s="17">
        <f t="shared" si="2"/>
        <v>6000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64"/>
    </row>
    <row r="18" spans="1:12" ht="12.75" hidden="1">
      <c r="A18" s="1" t="s">
        <v>181</v>
      </c>
      <c r="B18" s="282" t="s">
        <v>13</v>
      </c>
      <c r="C18" s="8">
        <f>D18+E18+F18+G18</f>
        <v>0</v>
      </c>
      <c r="D18" s="8"/>
      <c r="E18" s="8"/>
      <c r="F18" s="8"/>
      <c r="G18" s="8"/>
      <c r="H18" s="8"/>
      <c r="I18" s="8"/>
      <c r="J18" s="8"/>
      <c r="K18" s="8">
        <f>H18-J18</f>
        <v>0</v>
      </c>
      <c r="L18" s="164"/>
    </row>
    <row r="19" spans="1:12" ht="12.75" hidden="1">
      <c r="A19" s="1" t="s">
        <v>182</v>
      </c>
      <c r="B19" s="282"/>
      <c r="C19" s="8">
        <f>D19+E19+F19+G19</f>
        <v>0</v>
      </c>
      <c r="D19" s="8"/>
      <c r="E19" s="8"/>
      <c r="F19" s="8"/>
      <c r="G19" s="8"/>
      <c r="H19" s="8"/>
      <c r="I19" s="8"/>
      <c r="J19" s="8"/>
      <c r="K19" s="8">
        <f>H19-J19</f>
        <v>0</v>
      </c>
      <c r="L19" s="164"/>
    </row>
    <row r="20" spans="1:12" ht="12.75" hidden="1">
      <c r="A20" s="1" t="s">
        <v>183</v>
      </c>
      <c r="B20" s="282"/>
      <c r="C20" s="8">
        <f>D20+E20+F20+G20</f>
        <v>0</v>
      </c>
      <c r="D20" s="8"/>
      <c r="E20" s="8"/>
      <c r="F20" s="8"/>
      <c r="G20" s="8"/>
      <c r="H20" s="8"/>
      <c r="I20" s="8"/>
      <c r="J20" s="8"/>
      <c r="K20" s="8">
        <f>H20-J20</f>
        <v>0</v>
      </c>
      <c r="L20" s="164"/>
    </row>
    <row r="21" spans="1:12" ht="12.75" hidden="1">
      <c r="A21" s="31" t="s">
        <v>184</v>
      </c>
      <c r="B21" s="282"/>
      <c r="C21" s="32">
        <v>0</v>
      </c>
      <c r="D21" s="32">
        <v>0</v>
      </c>
      <c r="E21" s="32">
        <v>6000</v>
      </c>
      <c r="F21" s="32"/>
      <c r="G21" s="32"/>
      <c r="H21" s="32">
        <v>0</v>
      </c>
      <c r="I21" s="32">
        <v>0</v>
      </c>
      <c r="J21" s="32">
        <v>0</v>
      </c>
      <c r="K21" s="32">
        <f>H21-J21</f>
        <v>0</v>
      </c>
      <c r="L21" s="164"/>
    </row>
    <row r="22" spans="1:12" ht="12.75" hidden="1">
      <c r="A22" s="1" t="s">
        <v>185</v>
      </c>
      <c r="B22" s="282"/>
      <c r="C22" s="8"/>
      <c r="D22" s="8"/>
      <c r="E22" s="8"/>
      <c r="F22" s="8"/>
      <c r="G22" s="8"/>
      <c r="H22" s="8"/>
      <c r="I22" s="8"/>
      <c r="J22" s="8"/>
      <c r="K22" s="8">
        <f>H22-J22</f>
        <v>0</v>
      </c>
      <c r="L22" s="164"/>
    </row>
    <row r="23" spans="1:12" ht="12.75" hidden="1">
      <c r="A23" s="266" t="s">
        <v>126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8"/>
    </row>
    <row r="24" spans="1:12" ht="12.75" hidden="1">
      <c r="A24" s="11" t="s">
        <v>128</v>
      </c>
      <c r="B24" s="34" t="s">
        <v>13</v>
      </c>
      <c r="C24" s="9">
        <f>C21</f>
        <v>0</v>
      </c>
      <c r="D24" s="9">
        <f aca="true" t="shared" si="3" ref="D24:K24">D21</f>
        <v>0</v>
      </c>
      <c r="E24" s="9">
        <f t="shared" si="3"/>
        <v>6000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0</v>
      </c>
      <c r="L24" s="164"/>
    </row>
    <row r="25" spans="1:12" ht="12.75" hidden="1">
      <c r="A25" s="4" t="s">
        <v>130</v>
      </c>
      <c r="B25" s="210" t="s">
        <v>166</v>
      </c>
      <c r="C25" s="17">
        <f>C28+C29</f>
        <v>0</v>
      </c>
      <c r="D25" s="17">
        <f aca="true" t="shared" si="4" ref="D25:K25">D28+D29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65"/>
    </row>
    <row r="26" spans="1:12" ht="12.75" hidden="1">
      <c r="A26" s="1" t="s">
        <v>181</v>
      </c>
      <c r="B26" s="34"/>
      <c r="C26" s="8">
        <f>D26+E26+F26+G26</f>
        <v>0</v>
      </c>
      <c r="D26" s="8"/>
      <c r="E26" s="8"/>
      <c r="F26" s="8"/>
      <c r="G26" s="8"/>
      <c r="H26" s="8"/>
      <c r="I26" s="8"/>
      <c r="J26" s="8"/>
      <c r="K26" s="8">
        <f>H26-J26</f>
        <v>0</v>
      </c>
      <c r="L26" s="164"/>
    </row>
    <row r="27" spans="1:12" ht="12.75" hidden="1">
      <c r="A27" s="1" t="s">
        <v>182</v>
      </c>
      <c r="B27" s="34"/>
      <c r="C27" s="8">
        <f>D27+E27+F27+G27</f>
        <v>0</v>
      </c>
      <c r="D27" s="8"/>
      <c r="E27" s="8"/>
      <c r="F27" s="8"/>
      <c r="G27" s="8"/>
      <c r="H27" s="8"/>
      <c r="I27" s="8"/>
      <c r="J27" s="8"/>
      <c r="K27" s="8">
        <f>H27-J27</f>
        <v>0</v>
      </c>
      <c r="L27" s="164"/>
    </row>
    <row r="28" spans="1:12" ht="12.75" hidden="1">
      <c r="A28" s="30" t="s">
        <v>183</v>
      </c>
      <c r="B28" s="33" t="s">
        <v>23</v>
      </c>
      <c r="C28" s="9"/>
      <c r="D28" s="9"/>
      <c r="E28" s="9"/>
      <c r="F28" s="9"/>
      <c r="G28" s="9"/>
      <c r="H28" s="9"/>
      <c r="I28" s="9"/>
      <c r="J28" s="9"/>
      <c r="K28" s="9">
        <f>H28-J28</f>
        <v>0</v>
      </c>
      <c r="L28" s="164"/>
    </row>
    <row r="29" spans="1:12" ht="12.75" hidden="1">
      <c r="A29" s="275" t="s">
        <v>223</v>
      </c>
      <c r="B29" s="38"/>
      <c r="C29" s="32">
        <f>C30+C31+C32</f>
        <v>0</v>
      </c>
      <c r="D29" s="32">
        <f aca="true" t="shared" si="5" ref="D29:K29">D30+D31+D32</f>
        <v>0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164"/>
    </row>
    <row r="30" spans="1:12" ht="12.75" hidden="1">
      <c r="A30" s="275"/>
      <c r="B30" s="34" t="s">
        <v>21</v>
      </c>
      <c r="C30" s="8"/>
      <c r="D30" s="8"/>
      <c r="E30" s="8"/>
      <c r="F30" s="8"/>
      <c r="G30" s="8"/>
      <c r="H30" s="8">
        <v>0</v>
      </c>
      <c r="I30" s="8">
        <v>0</v>
      </c>
      <c r="J30" s="8">
        <v>0</v>
      </c>
      <c r="K30" s="8">
        <f>H30-J30</f>
        <v>0</v>
      </c>
      <c r="L30" s="164"/>
    </row>
    <row r="31" spans="1:12" ht="12.75" hidden="1">
      <c r="A31" s="275"/>
      <c r="B31" s="34" t="s">
        <v>22</v>
      </c>
      <c r="C31" s="8"/>
      <c r="D31" s="8">
        <v>0</v>
      </c>
      <c r="E31" s="8"/>
      <c r="F31" s="8"/>
      <c r="G31" s="8"/>
      <c r="H31" s="8">
        <v>0</v>
      </c>
      <c r="I31" s="8">
        <v>0</v>
      </c>
      <c r="J31" s="8">
        <v>0</v>
      </c>
      <c r="K31" s="8">
        <f>H31-J31</f>
        <v>0</v>
      </c>
      <c r="L31" s="164"/>
    </row>
    <row r="32" spans="1:12" ht="12.75" hidden="1">
      <c r="A32" s="275"/>
      <c r="B32" s="34" t="s">
        <v>23</v>
      </c>
      <c r="C32" s="8"/>
      <c r="D32" s="8"/>
      <c r="E32" s="8"/>
      <c r="F32" s="8"/>
      <c r="G32" s="8"/>
      <c r="H32" s="8"/>
      <c r="I32" s="8"/>
      <c r="J32" s="8"/>
      <c r="K32" s="8">
        <f>H32-J32</f>
        <v>0</v>
      </c>
      <c r="L32" s="164"/>
    </row>
    <row r="33" spans="1:12" ht="12.75" hidden="1">
      <c r="A33" s="275"/>
      <c r="B33" s="34"/>
      <c r="C33" s="8"/>
      <c r="D33" s="8"/>
      <c r="E33" s="8"/>
      <c r="F33" s="8"/>
      <c r="G33" s="8"/>
      <c r="H33" s="8"/>
      <c r="I33" s="8"/>
      <c r="J33" s="8"/>
      <c r="K33" s="8">
        <f>H33-J33</f>
        <v>0</v>
      </c>
      <c r="L33" s="164">
        <f>I33-K33</f>
        <v>0</v>
      </c>
    </row>
    <row r="34" spans="1:12" ht="12.75" hidden="1">
      <c r="A34" s="1" t="s">
        <v>185</v>
      </c>
      <c r="B34" s="34"/>
      <c r="C34" s="8"/>
      <c r="D34" s="8"/>
      <c r="E34" s="8"/>
      <c r="F34" s="8"/>
      <c r="G34" s="8"/>
      <c r="H34" s="8"/>
      <c r="I34" s="8"/>
      <c r="J34" s="8"/>
      <c r="K34" s="8"/>
      <c r="L34" s="164"/>
    </row>
    <row r="35" spans="1:12" ht="12.75" hidden="1">
      <c r="A35" s="262" t="s">
        <v>126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4"/>
    </row>
    <row r="36" spans="1:12" ht="12.75" hidden="1">
      <c r="A36" s="221"/>
      <c r="B36" s="33" t="s">
        <v>166</v>
      </c>
      <c r="C36" s="9"/>
      <c r="D36" s="9"/>
      <c r="E36" s="9"/>
      <c r="F36" s="9"/>
      <c r="G36" s="9"/>
      <c r="H36" s="9"/>
      <c r="I36" s="9"/>
      <c r="J36" s="9"/>
      <c r="K36" s="9"/>
      <c r="L36" s="166"/>
    </row>
    <row r="37" spans="1:12" ht="12.75" hidden="1">
      <c r="A37" s="3" t="s">
        <v>17</v>
      </c>
      <c r="B37" s="33" t="s">
        <v>21</v>
      </c>
      <c r="C37" s="9">
        <f>C30</f>
        <v>0</v>
      </c>
      <c r="D37" s="9">
        <f aca="true" t="shared" si="6" ref="D37:K37">D30</f>
        <v>0</v>
      </c>
      <c r="E37" s="9">
        <f t="shared" si="6"/>
        <v>0</v>
      </c>
      <c r="F37" s="9">
        <f t="shared" si="6"/>
        <v>0</v>
      </c>
      <c r="G37" s="9">
        <f t="shared" si="6"/>
        <v>0</v>
      </c>
      <c r="H37" s="9">
        <f t="shared" si="6"/>
        <v>0</v>
      </c>
      <c r="I37" s="9">
        <f t="shared" si="6"/>
        <v>0</v>
      </c>
      <c r="J37" s="9">
        <f t="shared" si="6"/>
        <v>0</v>
      </c>
      <c r="K37" s="9">
        <f t="shared" si="6"/>
        <v>0</v>
      </c>
      <c r="L37" s="166">
        <f>L30</f>
        <v>0</v>
      </c>
    </row>
    <row r="38" spans="1:12" ht="12.75" hidden="1">
      <c r="A38" s="3" t="s">
        <v>19</v>
      </c>
      <c r="B38" s="33" t="s">
        <v>22</v>
      </c>
      <c r="C38" s="9">
        <f>C31</f>
        <v>0</v>
      </c>
      <c r="D38" s="9">
        <f aca="true" t="shared" si="7" ref="D38:K38">D31</f>
        <v>0</v>
      </c>
      <c r="E38" s="9">
        <f t="shared" si="7"/>
        <v>0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 t="shared" si="7"/>
        <v>0</v>
      </c>
      <c r="L38" s="166">
        <f>L31</f>
        <v>0</v>
      </c>
    </row>
    <row r="39" spans="1:12" ht="12.75" hidden="1">
      <c r="A39" s="3" t="s">
        <v>20</v>
      </c>
      <c r="B39" s="33" t="s">
        <v>23</v>
      </c>
      <c r="C39" s="9">
        <f>C28+C32</f>
        <v>0</v>
      </c>
      <c r="D39" s="9">
        <f aca="true" t="shared" si="8" ref="D39:K39">D28+D32</f>
        <v>0</v>
      </c>
      <c r="E39" s="9">
        <f t="shared" si="8"/>
        <v>0</v>
      </c>
      <c r="F39" s="9">
        <f t="shared" si="8"/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166">
        <f>L28+L32</f>
        <v>0</v>
      </c>
    </row>
    <row r="40" spans="1:12" ht="12.75">
      <c r="A40" s="4" t="s">
        <v>131</v>
      </c>
      <c r="B40" s="210" t="s">
        <v>166</v>
      </c>
      <c r="C40" s="17">
        <f aca="true" t="shared" si="9" ref="C40:K40">C43+C45</f>
        <v>665002</v>
      </c>
      <c r="D40" s="17">
        <f t="shared" si="9"/>
        <v>586002</v>
      </c>
      <c r="E40" s="17">
        <f t="shared" si="9"/>
        <v>0</v>
      </c>
      <c r="F40" s="17">
        <f t="shared" si="9"/>
        <v>0</v>
      </c>
      <c r="G40" s="17">
        <f t="shared" si="9"/>
        <v>0</v>
      </c>
      <c r="H40" s="17">
        <f t="shared" si="9"/>
        <v>41800</v>
      </c>
      <c r="I40" s="17">
        <f t="shared" si="9"/>
        <v>41800</v>
      </c>
      <c r="J40" s="17">
        <f t="shared" si="9"/>
        <v>41550</v>
      </c>
      <c r="K40" s="17">
        <f t="shared" si="9"/>
        <v>250</v>
      </c>
      <c r="L40" s="164">
        <f>J40/C40</f>
        <v>0.06248101509469144</v>
      </c>
    </row>
    <row r="41" spans="1:12" ht="12.75">
      <c r="A41" s="1" t="s">
        <v>181</v>
      </c>
      <c r="B41" s="40"/>
      <c r="C41" s="8">
        <f>D41+E41+F41+G41</f>
        <v>0</v>
      </c>
      <c r="D41" s="8"/>
      <c r="E41" s="8"/>
      <c r="F41" s="8"/>
      <c r="G41" s="8"/>
      <c r="H41" s="8"/>
      <c r="I41" s="8"/>
      <c r="J41" s="8"/>
      <c r="K41" s="8">
        <f>H41-J41</f>
        <v>0</v>
      </c>
      <c r="L41" s="164"/>
    </row>
    <row r="42" spans="1:12" ht="12.75">
      <c r="A42" s="1" t="s">
        <v>182</v>
      </c>
      <c r="B42" s="40"/>
      <c r="C42" s="8">
        <f>D42+E42+F42+G42</f>
        <v>0</v>
      </c>
      <c r="D42" s="8"/>
      <c r="E42" s="8"/>
      <c r="F42" s="8"/>
      <c r="G42" s="8"/>
      <c r="H42" s="8"/>
      <c r="I42" s="8"/>
      <c r="J42" s="8"/>
      <c r="K42" s="8">
        <f>H42-J42</f>
        <v>0</v>
      </c>
      <c r="L42" s="164"/>
    </row>
    <row r="43" spans="1:12" ht="12.75">
      <c r="A43" s="269" t="s">
        <v>238</v>
      </c>
      <c r="B43" s="29" t="s">
        <v>166</v>
      </c>
      <c r="C43" s="9">
        <f>C44</f>
        <v>162100</v>
      </c>
      <c r="D43" s="9">
        <f aca="true" t="shared" si="10" ref="D43:K43">D44</f>
        <v>162100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250</v>
      </c>
      <c r="I43" s="9">
        <f t="shared" si="10"/>
        <v>250</v>
      </c>
      <c r="J43" s="9">
        <f t="shared" si="10"/>
        <v>0</v>
      </c>
      <c r="K43" s="9">
        <f t="shared" si="10"/>
        <v>250</v>
      </c>
      <c r="L43" s="164">
        <f>J43/C43</f>
        <v>0</v>
      </c>
    </row>
    <row r="44" spans="1:12" ht="12.75">
      <c r="A44" s="269"/>
      <c r="B44" s="26" t="s">
        <v>31</v>
      </c>
      <c r="C44" s="8">
        <v>162100</v>
      </c>
      <c r="D44" s="8">
        <v>162100</v>
      </c>
      <c r="E44" s="8"/>
      <c r="F44" s="8"/>
      <c r="G44" s="8"/>
      <c r="H44" s="8">
        <f>250</f>
        <v>250</v>
      </c>
      <c r="I44" s="8">
        <f>250</f>
        <v>250</v>
      </c>
      <c r="J44" s="8">
        <v>0</v>
      </c>
      <c r="K44" s="8">
        <f>H44-J44</f>
        <v>250</v>
      </c>
      <c r="L44" s="164">
        <f>J44/C44</f>
        <v>0</v>
      </c>
    </row>
    <row r="45" spans="1:12" ht="12.75">
      <c r="A45" s="270" t="s">
        <v>224</v>
      </c>
      <c r="B45" s="39"/>
      <c r="C45" s="32">
        <f>C46+C48+C49+C50+C47</f>
        <v>502902</v>
      </c>
      <c r="D45" s="32">
        <f aca="true" t="shared" si="11" ref="D45:K45">D46+D48+D49+D50+D47</f>
        <v>423902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41550</v>
      </c>
      <c r="I45" s="32">
        <f t="shared" si="11"/>
        <v>41550</v>
      </c>
      <c r="J45" s="32">
        <f t="shared" si="11"/>
        <v>41550</v>
      </c>
      <c r="K45" s="32">
        <f t="shared" si="11"/>
        <v>0</v>
      </c>
      <c r="L45" s="164">
        <f>L46+L48+L49+L50+L47</f>
        <v>0.14527972027972028</v>
      </c>
    </row>
    <row r="46" spans="1:12" ht="12.75">
      <c r="A46" s="270"/>
      <c r="B46" s="45" t="s">
        <v>31</v>
      </c>
      <c r="C46" s="23">
        <v>118002</v>
      </c>
      <c r="D46" s="23">
        <v>118002</v>
      </c>
      <c r="E46" s="23"/>
      <c r="F46" s="23"/>
      <c r="G46" s="23"/>
      <c r="H46" s="23"/>
      <c r="I46" s="23"/>
      <c r="J46" s="23">
        <v>0</v>
      </c>
      <c r="K46" s="23"/>
      <c r="L46" s="164">
        <f>J46/C46</f>
        <v>0</v>
      </c>
    </row>
    <row r="47" spans="1:12" ht="12.75">
      <c r="A47" s="270"/>
      <c r="B47" s="45" t="s">
        <v>212</v>
      </c>
      <c r="C47" s="23"/>
      <c r="D47" s="23"/>
      <c r="E47" s="23"/>
      <c r="F47" s="23"/>
      <c r="G47" s="23"/>
      <c r="H47" s="23"/>
      <c r="I47" s="23"/>
      <c r="J47" s="23">
        <v>0</v>
      </c>
      <c r="K47" s="23"/>
      <c r="L47" s="166"/>
    </row>
    <row r="48" spans="1:12" ht="12.75">
      <c r="A48" s="270"/>
      <c r="B48" s="40" t="s">
        <v>192</v>
      </c>
      <c r="C48" s="8"/>
      <c r="D48" s="8"/>
      <c r="E48" s="8"/>
      <c r="F48" s="8"/>
      <c r="G48" s="8"/>
      <c r="H48" s="8"/>
      <c r="I48" s="8"/>
      <c r="J48" s="8">
        <v>0</v>
      </c>
      <c r="K48" s="8">
        <f>H48-J48</f>
        <v>0</v>
      </c>
      <c r="L48" s="164"/>
    </row>
    <row r="49" spans="1:12" ht="12.75">
      <c r="A49" s="270"/>
      <c r="B49" s="40" t="s">
        <v>32</v>
      </c>
      <c r="C49" s="8">
        <v>98900</v>
      </c>
      <c r="D49" s="8">
        <v>98900</v>
      </c>
      <c r="E49" s="8"/>
      <c r="F49" s="8"/>
      <c r="G49" s="8"/>
      <c r="H49" s="8"/>
      <c r="I49" s="8"/>
      <c r="J49" s="8"/>
      <c r="K49" s="8"/>
      <c r="L49" s="164">
        <f>J49/C49</f>
        <v>0</v>
      </c>
    </row>
    <row r="50" spans="1:12" ht="12.75">
      <c r="A50" s="270"/>
      <c r="B50" s="40" t="s">
        <v>33</v>
      </c>
      <c r="C50" s="8">
        <v>286000</v>
      </c>
      <c r="D50" s="8">
        <v>207000</v>
      </c>
      <c r="E50" s="8"/>
      <c r="F50" s="8"/>
      <c r="G50" s="8"/>
      <c r="H50" s="8">
        <v>41550</v>
      </c>
      <c r="I50" s="8">
        <v>41550</v>
      </c>
      <c r="J50" s="8">
        <v>41550</v>
      </c>
      <c r="K50" s="8">
        <f>H50-J50</f>
        <v>0</v>
      </c>
      <c r="L50" s="164">
        <f>J50/C50</f>
        <v>0.14527972027972028</v>
      </c>
    </row>
    <row r="51" spans="1:12" ht="12.75">
      <c r="A51" s="1" t="s">
        <v>185</v>
      </c>
      <c r="B51" s="40"/>
      <c r="C51" s="8"/>
      <c r="D51" s="8"/>
      <c r="E51" s="8"/>
      <c r="F51" s="8"/>
      <c r="G51" s="8"/>
      <c r="H51" s="8"/>
      <c r="I51" s="8"/>
      <c r="J51" s="8"/>
      <c r="K51" s="8">
        <f>H51-J51</f>
        <v>0</v>
      </c>
      <c r="L51" s="164"/>
    </row>
    <row r="52" spans="1:12" ht="12.75">
      <c r="A52" s="262" t="s">
        <v>126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4"/>
    </row>
    <row r="53" spans="1:12" ht="12.75">
      <c r="A53" s="11" t="s">
        <v>221</v>
      </c>
      <c r="B53" s="40" t="s">
        <v>31</v>
      </c>
      <c r="C53" s="9">
        <f>C46+C44</f>
        <v>280102</v>
      </c>
      <c r="D53" s="9">
        <f aca="true" t="shared" si="12" ref="D53:K53">D46+D44</f>
        <v>280102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250</v>
      </c>
      <c r="I53" s="9">
        <f t="shared" si="12"/>
        <v>250</v>
      </c>
      <c r="J53" s="9">
        <f t="shared" si="12"/>
        <v>0</v>
      </c>
      <c r="K53" s="9">
        <f t="shared" si="12"/>
        <v>250</v>
      </c>
      <c r="L53" s="164">
        <f aca="true" t="shared" si="13" ref="L53:L59">J53/C53</f>
        <v>0</v>
      </c>
    </row>
    <row r="54" spans="1:12" ht="12.75">
      <c r="A54" s="11" t="s">
        <v>228</v>
      </c>
      <c r="B54" s="40" t="s">
        <v>212</v>
      </c>
      <c r="C54" s="9">
        <f>C47</f>
        <v>0</v>
      </c>
      <c r="D54" s="9">
        <f aca="true" t="shared" si="14" ref="D54:K54">D47</f>
        <v>0</v>
      </c>
      <c r="E54" s="9">
        <f t="shared" si="14"/>
        <v>0</v>
      </c>
      <c r="F54" s="9">
        <f t="shared" si="14"/>
        <v>0</v>
      </c>
      <c r="G54" s="9">
        <f t="shared" si="14"/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164"/>
    </row>
    <row r="55" spans="1:12" ht="12.75">
      <c r="A55" s="11" t="s">
        <v>222</v>
      </c>
      <c r="B55" s="40" t="s">
        <v>192</v>
      </c>
      <c r="C55" s="9">
        <f>C48</f>
        <v>0</v>
      </c>
      <c r="D55" s="9">
        <f aca="true" t="shared" si="15" ref="D55:K55">D48</f>
        <v>0</v>
      </c>
      <c r="E55" s="9">
        <f t="shared" si="15"/>
        <v>0</v>
      </c>
      <c r="F55" s="9">
        <f t="shared" si="15"/>
        <v>0</v>
      </c>
      <c r="G55" s="9">
        <f t="shared" si="15"/>
        <v>0</v>
      </c>
      <c r="H55" s="9">
        <f t="shared" si="15"/>
        <v>0</v>
      </c>
      <c r="I55" s="9">
        <f t="shared" si="15"/>
        <v>0</v>
      </c>
      <c r="J55" s="9">
        <f t="shared" si="15"/>
        <v>0</v>
      </c>
      <c r="K55" s="9">
        <f t="shared" si="15"/>
        <v>0</v>
      </c>
      <c r="L55" s="164"/>
    </row>
    <row r="56" spans="1:12" ht="12.75">
      <c r="A56" s="11" t="s">
        <v>132</v>
      </c>
      <c r="B56" s="40" t="s">
        <v>32</v>
      </c>
      <c r="C56" s="9">
        <f>C49</f>
        <v>98900</v>
      </c>
      <c r="D56" s="9">
        <f>D49</f>
        <v>98900</v>
      </c>
      <c r="E56" s="9">
        <f>E49+E43</f>
        <v>0</v>
      </c>
      <c r="F56" s="9">
        <f>F49+F43</f>
        <v>0</v>
      </c>
      <c r="G56" s="9">
        <f>G49+G43</f>
        <v>0</v>
      </c>
      <c r="H56" s="9">
        <f>H49</f>
        <v>0</v>
      </c>
      <c r="I56" s="9">
        <f>I49</f>
        <v>0</v>
      </c>
      <c r="J56" s="9">
        <f>J49</f>
        <v>0</v>
      </c>
      <c r="K56" s="9">
        <f>K49</f>
        <v>0</v>
      </c>
      <c r="L56" s="164">
        <f t="shared" si="13"/>
        <v>0</v>
      </c>
    </row>
    <row r="57" spans="1:12" ht="12.75">
      <c r="A57" s="11" t="s">
        <v>133</v>
      </c>
      <c r="B57" s="40" t="s">
        <v>33</v>
      </c>
      <c r="C57" s="9">
        <f>C50</f>
        <v>286000</v>
      </c>
      <c r="D57" s="9">
        <f aca="true" t="shared" si="16" ref="D57:K57">D50</f>
        <v>207000</v>
      </c>
      <c r="E57" s="9">
        <f t="shared" si="16"/>
        <v>0</v>
      </c>
      <c r="F57" s="9">
        <f t="shared" si="16"/>
        <v>0</v>
      </c>
      <c r="G57" s="9">
        <f t="shared" si="16"/>
        <v>0</v>
      </c>
      <c r="H57" s="9">
        <f t="shared" si="16"/>
        <v>41550</v>
      </c>
      <c r="I57" s="9">
        <f t="shared" si="16"/>
        <v>41550</v>
      </c>
      <c r="J57" s="9">
        <f t="shared" si="16"/>
        <v>41550</v>
      </c>
      <c r="K57" s="9">
        <f t="shared" si="16"/>
        <v>0</v>
      </c>
      <c r="L57" s="164">
        <f t="shared" si="13"/>
        <v>0.14527972027972028</v>
      </c>
    </row>
    <row r="58" spans="1:12" s="21" customFormat="1" ht="12.75">
      <c r="A58" s="4" t="s">
        <v>134</v>
      </c>
      <c r="B58" s="210" t="s">
        <v>166</v>
      </c>
      <c r="C58" s="17">
        <f>C59+C60+C61+C62+C63</f>
        <v>300000</v>
      </c>
      <c r="D58" s="17">
        <f aca="true" t="shared" si="17" ref="D58:K58">D59+D60+D61+D62+D63</f>
        <v>300000</v>
      </c>
      <c r="E58" s="17">
        <f t="shared" si="17"/>
        <v>400000</v>
      </c>
      <c r="F58" s="17">
        <f t="shared" si="17"/>
        <v>0</v>
      </c>
      <c r="G58" s="17">
        <f t="shared" si="17"/>
        <v>0</v>
      </c>
      <c r="H58" s="17">
        <f t="shared" si="17"/>
        <v>300000</v>
      </c>
      <c r="I58" s="17">
        <f t="shared" si="17"/>
        <v>300000</v>
      </c>
      <c r="J58" s="17">
        <f t="shared" si="17"/>
        <v>0</v>
      </c>
      <c r="K58" s="17">
        <f t="shared" si="17"/>
        <v>300000</v>
      </c>
      <c r="L58" s="164">
        <f t="shared" si="13"/>
        <v>0</v>
      </c>
    </row>
    <row r="59" spans="1:12" ht="12.75">
      <c r="A59" s="222" t="s">
        <v>181</v>
      </c>
      <c r="B59" s="211" t="s">
        <v>30</v>
      </c>
      <c r="C59" s="212">
        <v>300000</v>
      </c>
      <c r="D59" s="212">
        <v>300000</v>
      </c>
      <c r="E59" s="212">
        <v>400000</v>
      </c>
      <c r="F59" s="212"/>
      <c r="G59" s="212"/>
      <c r="H59" s="212">
        <v>300000</v>
      </c>
      <c r="I59" s="212">
        <v>300000</v>
      </c>
      <c r="J59" s="212">
        <v>0</v>
      </c>
      <c r="K59" s="212">
        <f>H59-J59</f>
        <v>300000</v>
      </c>
      <c r="L59" s="164">
        <f t="shared" si="13"/>
        <v>0</v>
      </c>
    </row>
    <row r="60" spans="1:12" ht="12.75" hidden="1">
      <c r="A60" s="1" t="s">
        <v>182</v>
      </c>
      <c r="B60" s="34"/>
      <c r="C60" s="8">
        <f>D60+E60+F60+G60</f>
        <v>0</v>
      </c>
      <c r="D60" s="8"/>
      <c r="E60" s="8"/>
      <c r="F60" s="8"/>
      <c r="G60" s="8"/>
      <c r="H60" s="8"/>
      <c r="I60" s="8"/>
      <c r="J60" s="8"/>
      <c r="K60" s="8">
        <f>H60-J60</f>
        <v>0</v>
      </c>
      <c r="L60" s="164"/>
    </row>
    <row r="61" spans="1:12" ht="12.75">
      <c r="A61" s="1" t="s">
        <v>253</v>
      </c>
      <c r="B61" s="34"/>
      <c r="C61" s="8">
        <f>D61+E61+F61+G61</f>
        <v>0</v>
      </c>
      <c r="D61" s="8"/>
      <c r="E61" s="8"/>
      <c r="F61" s="8"/>
      <c r="G61" s="8"/>
      <c r="H61" s="8"/>
      <c r="I61" s="8"/>
      <c r="J61" s="8"/>
      <c r="K61" s="8">
        <f>H61-J61</f>
        <v>0</v>
      </c>
      <c r="L61" s="164"/>
    </row>
    <row r="62" spans="1:12" ht="12.75">
      <c r="A62" s="1" t="s">
        <v>184</v>
      </c>
      <c r="B62" s="34"/>
      <c r="C62" s="8"/>
      <c r="D62" s="8"/>
      <c r="E62" s="8"/>
      <c r="F62" s="8"/>
      <c r="G62" s="8"/>
      <c r="H62" s="8"/>
      <c r="I62" s="8"/>
      <c r="J62" s="8"/>
      <c r="K62" s="8">
        <f>H62-J62</f>
        <v>0</v>
      </c>
      <c r="L62" s="164"/>
    </row>
    <row r="63" spans="1:12" ht="12.75">
      <c r="A63" s="1" t="s">
        <v>185</v>
      </c>
      <c r="B63" s="34"/>
      <c r="C63" s="8"/>
      <c r="D63" s="8"/>
      <c r="E63" s="8"/>
      <c r="F63" s="8"/>
      <c r="G63" s="8"/>
      <c r="H63" s="8"/>
      <c r="I63" s="8"/>
      <c r="J63" s="8"/>
      <c r="K63" s="8">
        <f>H63-J63</f>
        <v>0</v>
      </c>
      <c r="L63" s="164"/>
    </row>
    <row r="64" spans="1:12" ht="12.75">
      <c r="A64" s="262" t="s">
        <v>126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4"/>
    </row>
    <row r="65" spans="1:12" ht="12.75">
      <c r="A65" s="11" t="s">
        <v>29</v>
      </c>
      <c r="B65" s="33" t="s">
        <v>30</v>
      </c>
      <c r="C65" s="9">
        <f>C59+C62</f>
        <v>300000</v>
      </c>
      <c r="D65" s="9">
        <f aca="true" t="shared" si="18" ref="D65:K65">D59+D62</f>
        <v>300000</v>
      </c>
      <c r="E65" s="9">
        <f t="shared" si="18"/>
        <v>400000</v>
      </c>
      <c r="F65" s="9">
        <f t="shared" si="18"/>
        <v>0</v>
      </c>
      <c r="G65" s="9">
        <f t="shared" si="18"/>
        <v>0</v>
      </c>
      <c r="H65" s="9">
        <f t="shared" si="18"/>
        <v>300000</v>
      </c>
      <c r="I65" s="9">
        <f t="shared" si="18"/>
        <v>300000</v>
      </c>
      <c r="J65" s="9">
        <f t="shared" si="18"/>
        <v>0</v>
      </c>
      <c r="K65" s="9">
        <f t="shared" si="18"/>
        <v>300000</v>
      </c>
      <c r="L65" s="164">
        <f>J65/C65</f>
        <v>0</v>
      </c>
    </row>
    <row r="66" spans="1:12" ht="12.75">
      <c r="A66" s="4" t="s">
        <v>135</v>
      </c>
      <c r="B66" s="210" t="s">
        <v>166</v>
      </c>
      <c r="C66" s="17">
        <f aca="true" t="shared" si="19" ref="C66:K66">C67+C68+C69+C70+C74</f>
        <v>1063954</v>
      </c>
      <c r="D66" s="17">
        <f t="shared" si="19"/>
        <v>1063954</v>
      </c>
      <c r="E66" s="17">
        <f t="shared" si="19"/>
        <v>1437004</v>
      </c>
      <c r="F66" s="17">
        <f t="shared" si="19"/>
        <v>1437005</v>
      </c>
      <c r="G66" s="17">
        <f t="shared" si="19"/>
        <v>1437004</v>
      </c>
      <c r="H66" s="17">
        <f t="shared" si="19"/>
        <v>220083</v>
      </c>
      <c r="I66" s="17">
        <f t="shared" si="19"/>
        <v>220083</v>
      </c>
      <c r="J66" s="17">
        <f t="shared" si="19"/>
        <v>212083</v>
      </c>
      <c r="K66" s="17">
        <f t="shared" si="19"/>
        <v>8000</v>
      </c>
      <c r="L66" s="164">
        <f>J66/C66</f>
        <v>0.199334745675095</v>
      </c>
    </row>
    <row r="67" spans="1:12" ht="12.75">
      <c r="A67" s="1" t="s">
        <v>187</v>
      </c>
      <c r="B67" s="40" t="s">
        <v>38</v>
      </c>
      <c r="C67" s="8">
        <v>162000</v>
      </c>
      <c r="D67" s="8">
        <v>162000</v>
      </c>
      <c r="E67" s="8"/>
      <c r="F67" s="8"/>
      <c r="G67" s="8"/>
      <c r="H67" s="8">
        <v>162000</v>
      </c>
      <c r="I67" s="8">
        <v>162000</v>
      </c>
      <c r="J67" s="8">
        <v>162000</v>
      </c>
      <c r="K67" s="8">
        <f>H67-J67</f>
        <v>0</v>
      </c>
      <c r="L67" s="164">
        <f aca="true" t="shared" si="20" ref="L67:L73">J67/C67</f>
        <v>1</v>
      </c>
    </row>
    <row r="68" spans="1:12" ht="12.75">
      <c r="A68" s="1" t="s">
        <v>188</v>
      </c>
      <c r="B68" s="40"/>
      <c r="C68" s="8">
        <f>D68+E68+F68+G68</f>
        <v>0</v>
      </c>
      <c r="D68" s="8"/>
      <c r="E68" s="8"/>
      <c r="F68" s="8"/>
      <c r="G68" s="8"/>
      <c r="H68" s="8"/>
      <c r="I68" s="8"/>
      <c r="J68" s="8"/>
      <c r="K68" s="8">
        <f>H68-J68</f>
        <v>0</v>
      </c>
      <c r="L68" s="164"/>
    </row>
    <row r="69" spans="1:12" ht="12.75">
      <c r="A69" s="30" t="s">
        <v>255</v>
      </c>
      <c r="B69" s="29" t="s">
        <v>63</v>
      </c>
      <c r="C69" s="9">
        <v>188454</v>
      </c>
      <c r="D69" s="9">
        <v>188454</v>
      </c>
      <c r="E69" s="9">
        <v>1437004</v>
      </c>
      <c r="F69" s="9">
        <v>1437005</v>
      </c>
      <c r="G69" s="9">
        <v>1437004</v>
      </c>
      <c r="H69" s="9">
        <v>36865</v>
      </c>
      <c r="I69" s="9">
        <v>36865</v>
      </c>
      <c r="J69" s="9">
        <v>36865</v>
      </c>
      <c r="K69" s="9">
        <f>H69-J69</f>
        <v>0</v>
      </c>
      <c r="L69" s="165">
        <f t="shared" si="20"/>
        <v>0.19561802880278475</v>
      </c>
    </row>
    <row r="70" spans="1:12" ht="12.75">
      <c r="A70" s="276" t="s">
        <v>245</v>
      </c>
      <c r="B70" s="39"/>
      <c r="C70" s="32">
        <f>C71+C72+C73</f>
        <v>713500</v>
      </c>
      <c r="D70" s="32">
        <f aca="true" t="shared" si="21" ref="D70:K70">D71+D72+D73</f>
        <v>713500</v>
      </c>
      <c r="E70" s="32">
        <f t="shared" si="21"/>
        <v>0</v>
      </c>
      <c r="F70" s="32">
        <f t="shared" si="21"/>
        <v>0</v>
      </c>
      <c r="G70" s="32">
        <f t="shared" si="21"/>
        <v>0</v>
      </c>
      <c r="H70" s="32">
        <f t="shared" si="21"/>
        <v>21218</v>
      </c>
      <c r="I70" s="32">
        <f t="shared" si="21"/>
        <v>21218</v>
      </c>
      <c r="J70" s="32">
        <f t="shared" si="21"/>
        <v>13218</v>
      </c>
      <c r="K70" s="32">
        <f t="shared" si="21"/>
        <v>8000</v>
      </c>
      <c r="L70" s="165">
        <f t="shared" si="20"/>
        <v>0.018525578135949544</v>
      </c>
    </row>
    <row r="71" spans="1:12" ht="12.75">
      <c r="A71" s="276"/>
      <c r="B71" s="40" t="s">
        <v>37</v>
      </c>
      <c r="C71" s="8">
        <v>0</v>
      </c>
      <c r="D71" s="8"/>
      <c r="E71" s="8"/>
      <c r="F71" s="8"/>
      <c r="G71" s="8"/>
      <c r="H71" s="8"/>
      <c r="I71" s="8"/>
      <c r="J71" s="8"/>
      <c r="K71" s="8">
        <f>H71-J71</f>
        <v>0</v>
      </c>
      <c r="L71" s="165"/>
    </row>
    <row r="72" spans="1:12" ht="12.75">
      <c r="A72" s="276"/>
      <c r="B72" s="40" t="s">
        <v>38</v>
      </c>
      <c r="C72" s="8">
        <v>0</v>
      </c>
      <c r="D72" s="8"/>
      <c r="E72" s="8"/>
      <c r="F72" s="8"/>
      <c r="G72" s="8"/>
      <c r="H72" s="8"/>
      <c r="I72" s="8"/>
      <c r="J72" s="8"/>
      <c r="K72" s="8">
        <f>H72-J72</f>
        <v>0</v>
      </c>
      <c r="L72" s="165"/>
    </row>
    <row r="73" spans="1:12" ht="12.75">
      <c r="A73" s="276"/>
      <c r="B73" s="40" t="s">
        <v>63</v>
      </c>
      <c r="C73" s="8">
        <v>713500</v>
      </c>
      <c r="D73" s="8">
        <v>713500</v>
      </c>
      <c r="E73" s="8"/>
      <c r="F73" s="8"/>
      <c r="G73" s="8"/>
      <c r="H73" s="8">
        <v>21218</v>
      </c>
      <c r="I73" s="8">
        <v>21218</v>
      </c>
      <c r="J73" s="8">
        <v>13218</v>
      </c>
      <c r="K73" s="8">
        <f>H73-J73</f>
        <v>8000</v>
      </c>
      <c r="L73" s="165">
        <f t="shared" si="20"/>
        <v>0.018525578135949544</v>
      </c>
    </row>
    <row r="74" spans="1:12" ht="12.75">
      <c r="A74" s="1" t="s">
        <v>190</v>
      </c>
      <c r="B74" s="40"/>
      <c r="C74" s="8"/>
      <c r="D74" s="8"/>
      <c r="E74" s="8"/>
      <c r="F74" s="8"/>
      <c r="G74" s="8"/>
      <c r="H74" s="8"/>
      <c r="I74" s="8"/>
      <c r="J74" s="8"/>
      <c r="K74" s="8">
        <f>H74-J74</f>
        <v>0</v>
      </c>
      <c r="L74" s="165"/>
    </row>
    <row r="75" spans="1:12" ht="12.75">
      <c r="A75" s="266" t="s">
        <v>126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8"/>
    </row>
    <row r="76" spans="1:12" ht="12.75">
      <c r="A76" s="223" t="s">
        <v>41</v>
      </c>
      <c r="B76" s="29" t="s">
        <v>38</v>
      </c>
      <c r="C76" s="9">
        <f>C72+C67</f>
        <v>162000</v>
      </c>
      <c r="D76" s="9">
        <f aca="true" t="shared" si="22" ref="D76:K76">D72+D67</f>
        <v>162000</v>
      </c>
      <c r="E76" s="9">
        <f t="shared" si="22"/>
        <v>0</v>
      </c>
      <c r="F76" s="9">
        <f t="shared" si="22"/>
        <v>0</v>
      </c>
      <c r="G76" s="9">
        <f t="shared" si="22"/>
        <v>0</v>
      </c>
      <c r="H76" s="9">
        <f t="shared" si="22"/>
        <v>162000</v>
      </c>
      <c r="I76" s="9">
        <f t="shared" si="22"/>
        <v>162000</v>
      </c>
      <c r="J76" s="9">
        <f t="shared" si="22"/>
        <v>162000</v>
      </c>
      <c r="K76" s="9">
        <f t="shared" si="22"/>
        <v>0</v>
      </c>
      <c r="L76" s="164">
        <f>J76/C76</f>
        <v>1</v>
      </c>
    </row>
    <row r="77" spans="1:12" ht="12.75">
      <c r="A77" s="22" t="s">
        <v>55</v>
      </c>
      <c r="B77" s="29" t="s">
        <v>37</v>
      </c>
      <c r="C77" s="9">
        <f>C71</f>
        <v>0</v>
      </c>
      <c r="D77" s="9">
        <f aca="true" t="shared" si="23" ref="D77:K77">D71</f>
        <v>0</v>
      </c>
      <c r="E77" s="9">
        <f t="shared" si="23"/>
        <v>0</v>
      </c>
      <c r="F77" s="9">
        <f t="shared" si="23"/>
        <v>0</v>
      </c>
      <c r="G77" s="9">
        <f t="shared" si="23"/>
        <v>0</v>
      </c>
      <c r="H77" s="9">
        <f t="shared" si="23"/>
        <v>0</v>
      </c>
      <c r="I77" s="9">
        <f t="shared" si="23"/>
        <v>0</v>
      </c>
      <c r="J77" s="9">
        <f t="shared" si="23"/>
        <v>0</v>
      </c>
      <c r="K77" s="9">
        <f t="shared" si="23"/>
        <v>0</v>
      </c>
      <c r="L77" s="164"/>
    </row>
    <row r="78" spans="1:12" ht="12.75">
      <c r="A78" s="11" t="s">
        <v>136</v>
      </c>
      <c r="B78" s="29" t="s">
        <v>63</v>
      </c>
      <c r="C78" s="9">
        <f>C73+C69</f>
        <v>901954</v>
      </c>
      <c r="D78" s="9">
        <f aca="true" t="shared" si="24" ref="D78:K78">D73+D69</f>
        <v>901954</v>
      </c>
      <c r="E78" s="9">
        <f t="shared" si="24"/>
        <v>1437004</v>
      </c>
      <c r="F78" s="9">
        <f t="shared" si="24"/>
        <v>1437005</v>
      </c>
      <c r="G78" s="9">
        <f t="shared" si="24"/>
        <v>1437004</v>
      </c>
      <c r="H78" s="9">
        <f t="shared" si="24"/>
        <v>58083</v>
      </c>
      <c r="I78" s="9">
        <f t="shared" si="24"/>
        <v>58083</v>
      </c>
      <c r="J78" s="9">
        <f t="shared" si="24"/>
        <v>50083</v>
      </c>
      <c r="K78" s="9">
        <f t="shared" si="24"/>
        <v>8000</v>
      </c>
      <c r="L78" s="164">
        <f>J78/C78</f>
        <v>0.055527222009104676</v>
      </c>
    </row>
    <row r="79" spans="1:12" ht="12.75">
      <c r="A79" s="4" t="s">
        <v>137</v>
      </c>
      <c r="B79" s="210" t="s">
        <v>166</v>
      </c>
      <c r="C79" s="17">
        <f aca="true" t="shared" si="25" ref="C79:K79">C80+C81+C82+C83+C84</f>
        <v>292581</v>
      </c>
      <c r="D79" s="17">
        <f t="shared" si="25"/>
        <v>292581</v>
      </c>
      <c r="E79" s="17">
        <f t="shared" si="25"/>
        <v>50000</v>
      </c>
      <c r="F79" s="17">
        <f t="shared" si="25"/>
        <v>50000</v>
      </c>
      <c r="G79" s="17">
        <f t="shared" si="25"/>
        <v>0</v>
      </c>
      <c r="H79" s="17">
        <f t="shared" si="25"/>
        <v>288159</v>
      </c>
      <c r="I79" s="17">
        <f t="shared" si="25"/>
        <v>288159</v>
      </c>
      <c r="J79" s="17">
        <f t="shared" si="25"/>
        <v>288159</v>
      </c>
      <c r="K79" s="17">
        <f t="shared" si="25"/>
        <v>0</v>
      </c>
      <c r="L79" s="164">
        <f>J79/C79</f>
        <v>0.9848862366319071</v>
      </c>
    </row>
    <row r="80" spans="1:12" ht="12.75">
      <c r="A80" s="1" t="s">
        <v>187</v>
      </c>
      <c r="B80" s="34"/>
      <c r="C80" s="8">
        <f>D80+E80+F80+G80</f>
        <v>0</v>
      </c>
      <c r="D80" s="8"/>
      <c r="E80" s="8"/>
      <c r="F80" s="8"/>
      <c r="G80" s="8"/>
      <c r="H80" s="8"/>
      <c r="I80" s="8"/>
      <c r="J80" s="8"/>
      <c r="K80" s="8">
        <f>H80-J80</f>
        <v>0</v>
      </c>
      <c r="L80" s="164"/>
    </row>
    <row r="81" spans="1:12" ht="12.75">
      <c r="A81" s="1" t="s">
        <v>188</v>
      </c>
      <c r="B81" s="34"/>
      <c r="C81" s="8">
        <f>D81+E81+F81+G81</f>
        <v>0</v>
      </c>
      <c r="D81" s="8"/>
      <c r="E81" s="8"/>
      <c r="F81" s="8"/>
      <c r="G81" s="8"/>
      <c r="H81" s="8"/>
      <c r="I81" s="8"/>
      <c r="J81" s="8"/>
      <c r="K81" s="8">
        <f>H81-J81</f>
        <v>0</v>
      </c>
      <c r="L81" s="164"/>
    </row>
    <row r="82" spans="1:12" ht="12.75">
      <c r="A82" s="30" t="s">
        <v>237</v>
      </c>
      <c r="B82" s="33" t="s">
        <v>220</v>
      </c>
      <c r="C82" s="9"/>
      <c r="D82" s="9"/>
      <c r="E82" s="9"/>
      <c r="F82" s="9"/>
      <c r="G82" s="9"/>
      <c r="H82" s="9"/>
      <c r="I82" s="9"/>
      <c r="J82" s="9"/>
      <c r="K82" s="9">
        <f>H82-J82</f>
        <v>0</v>
      </c>
      <c r="L82" s="164"/>
    </row>
    <row r="83" spans="1:12" ht="12.75">
      <c r="A83" s="31" t="s">
        <v>189</v>
      </c>
      <c r="B83" s="38" t="s">
        <v>220</v>
      </c>
      <c r="C83" s="32">
        <v>292581</v>
      </c>
      <c r="D83" s="32">
        <v>292581</v>
      </c>
      <c r="E83" s="32">
        <v>50000</v>
      </c>
      <c r="F83" s="32">
        <v>50000</v>
      </c>
      <c r="G83" s="32"/>
      <c r="H83" s="32">
        <v>288159</v>
      </c>
      <c r="I83" s="32">
        <v>288159</v>
      </c>
      <c r="J83" s="32">
        <v>288159</v>
      </c>
      <c r="K83" s="32">
        <f>H83-J83</f>
        <v>0</v>
      </c>
      <c r="L83" s="164">
        <f>J83/C83</f>
        <v>0.9848862366319071</v>
      </c>
    </row>
    <row r="84" spans="1:12" ht="12.75">
      <c r="A84" s="1" t="s">
        <v>190</v>
      </c>
      <c r="B84" s="34"/>
      <c r="C84" s="8"/>
      <c r="D84" s="8"/>
      <c r="E84" s="8"/>
      <c r="F84" s="8"/>
      <c r="G84" s="8"/>
      <c r="H84" s="8"/>
      <c r="I84" s="8"/>
      <c r="J84" s="8"/>
      <c r="K84" s="8">
        <f>H84-J84</f>
        <v>0</v>
      </c>
      <c r="L84" s="164"/>
    </row>
    <row r="85" spans="1:12" ht="12.75">
      <c r="A85" s="262" t="s">
        <v>126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4"/>
    </row>
    <row r="86" spans="1:12" ht="12.75">
      <c r="A86" s="22" t="s">
        <v>138</v>
      </c>
      <c r="B86" s="34" t="s">
        <v>220</v>
      </c>
      <c r="C86" s="9">
        <f aca="true" t="shared" si="26" ref="C86:K86">C83+C82</f>
        <v>292581</v>
      </c>
      <c r="D86" s="9">
        <f t="shared" si="26"/>
        <v>292581</v>
      </c>
      <c r="E86" s="9">
        <f t="shared" si="26"/>
        <v>50000</v>
      </c>
      <c r="F86" s="9">
        <f t="shared" si="26"/>
        <v>50000</v>
      </c>
      <c r="G86" s="9">
        <f t="shared" si="26"/>
        <v>0</v>
      </c>
      <c r="H86" s="9">
        <f t="shared" si="26"/>
        <v>288159</v>
      </c>
      <c r="I86" s="9">
        <f t="shared" si="26"/>
        <v>288159</v>
      </c>
      <c r="J86" s="9">
        <f t="shared" si="26"/>
        <v>288159</v>
      </c>
      <c r="K86" s="9">
        <f t="shared" si="26"/>
        <v>0</v>
      </c>
      <c r="L86" s="164">
        <f>J86/C86</f>
        <v>0.9848862366319071</v>
      </c>
    </row>
    <row r="87" spans="1:12" ht="12.75">
      <c r="A87" s="4" t="s">
        <v>139</v>
      </c>
      <c r="B87" s="210" t="s">
        <v>166</v>
      </c>
      <c r="C87" s="17">
        <f>C90+C94</f>
        <v>12108817</v>
      </c>
      <c r="D87" s="17">
        <f aca="true" t="shared" si="27" ref="D87:K87">D90+D94</f>
        <v>9608817</v>
      </c>
      <c r="E87" s="17">
        <f t="shared" si="27"/>
        <v>500000</v>
      </c>
      <c r="F87" s="17">
        <f t="shared" si="27"/>
        <v>600000</v>
      </c>
      <c r="G87" s="17">
        <f t="shared" si="27"/>
        <v>306000</v>
      </c>
      <c r="H87" s="17">
        <f t="shared" si="27"/>
        <v>4560543</v>
      </c>
      <c r="I87" s="17">
        <f t="shared" si="27"/>
        <v>4560543</v>
      </c>
      <c r="J87" s="17">
        <f t="shared" si="27"/>
        <v>2653024.63</v>
      </c>
      <c r="K87" s="17">
        <f t="shared" si="27"/>
        <v>1907518.37</v>
      </c>
      <c r="L87" s="164">
        <f>J87/C87</f>
        <v>0.21909858163683538</v>
      </c>
    </row>
    <row r="88" spans="1:12" ht="12.75">
      <c r="A88" s="1" t="s">
        <v>187</v>
      </c>
      <c r="B88" s="40"/>
      <c r="C88" s="8">
        <f>D88+E88+F88+G88</f>
        <v>0</v>
      </c>
      <c r="D88" s="8"/>
      <c r="E88" s="8"/>
      <c r="F88" s="8"/>
      <c r="G88" s="8"/>
      <c r="H88" s="8"/>
      <c r="I88" s="8"/>
      <c r="J88" s="8"/>
      <c r="K88" s="8">
        <f>H88-J88</f>
        <v>0</v>
      </c>
      <c r="L88" s="164"/>
    </row>
    <row r="89" spans="1:12" ht="12.75">
      <c r="A89" s="1" t="s">
        <v>188</v>
      </c>
      <c r="B89" s="40"/>
      <c r="C89" s="8"/>
      <c r="D89" s="8"/>
      <c r="E89" s="8"/>
      <c r="F89" s="8"/>
      <c r="G89" s="8"/>
      <c r="H89" s="8"/>
      <c r="I89" s="8"/>
      <c r="J89" s="8"/>
      <c r="K89" s="8">
        <f>H89-J89</f>
        <v>0</v>
      </c>
      <c r="L89" s="164"/>
    </row>
    <row r="90" spans="1:12" ht="12.75">
      <c r="A90" s="269" t="s">
        <v>256</v>
      </c>
      <c r="B90" s="29" t="s">
        <v>219</v>
      </c>
      <c r="C90" s="9">
        <f>C91+C92+C93</f>
        <v>139500</v>
      </c>
      <c r="D90" s="9">
        <f aca="true" t="shared" si="28" ref="D90:K90">D91+D92+D93</f>
        <v>139500</v>
      </c>
      <c r="E90" s="9">
        <f t="shared" si="28"/>
        <v>0</v>
      </c>
      <c r="F90" s="9">
        <f t="shared" si="28"/>
        <v>0</v>
      </c>
      <c r="G90" s="9">
        <f t="shared" si="28"/>
        <v>0</v>
      </c>
      <c r="H90" s="9">
        <f t="shared" si="28"/>
        <v>109819</v>
      </c>
      <c r="I90" s="9">
        <f t="shared" si="28"/>
        <v>109819</v>
      </c>
      <c r="J90" s="9">
        <f t="shared" si="28"/>
        <v>25414</v>
      </c>
      <c r="K90" s="9">
        <f t="shared" si="28"/>
        <v>84405</v>
      </c>
      <c r="L90" s="164">
        <f aca="true" t="shared" si="29" ref="L90:L98">J90/C90</f>
        <v>0.18217921146953406</v>
      </c>
    </row>
    <row r="91" spans="1:12" ht="12.75" hidden="1">
      <c r="A91" s="269"/>
      <c r="B91" s="41" t="s">
        <v>89</v>
      </c>
      <c r="C91" s="8"/>
      <c r="D91" s="8"/>
      <c r="E91" s="8"/>
      <c r="F91" s="8"/>
      <c r="G91" s="8"/>
      <c r="H91" s="8"/>
      <c r="I91" s="8"/>
      <c r="J91" s="8"/>
      <c r="K91" s="8">
        <f>H91-J91</f>
        <v>0</v>
      </c>
      <c r="L91" s="165" t="e">
        <f t="shared" si="29"/>
        <v>#DIV/0!</v>
      </c>
    </row>
    <row r="92" spans="1:12" ht="12.75">
      <c r="A92" s="269"/>
      <c r="B92" s="41" t="s">
        <v>106</v>
      </c>
      <c r="C92" s="8"/>
      <c r="D92" s="8"/>
      <c r="E92" s="8"/>
      <c r="F92" s="8"/>
      <c r="G92" s="8"/>
      <c r="H92" s="8"/>
      <c r="I92" s="8"/>
      <c r="J92" s="8"/>
      <c r="K92" s="8">
        <f>H92-J92</f>
        <v>0</v>
      </c>
      <c r="L92" s="164"/>
    </row>
    <row r="93" spans="1:12" ht="12.75">
      <c r="A93" s="269"/>
      <c r="B93" s="41" t="s">
        <v>83</v>
      </c>
      <c r="C93" s="8">
        <v>139500</v>
      </c>
      <c r="D93" s="8">
        <v>139500</v>
      </c>
      <c r="E93" s="8"/>
      <c r="F93" s="8"/>
      <c r="G93" s="8"/>
      <c r="H93" s="8">
        <v>109819</v>
      </c>
      <c r="I93" s="8">
        <v>109819</v>
      </c>
      <c r="J93" s="8">
        <v>25414</v>
      </c>
      <c r="K93" s="8">
        <f>H93-J93</f>
        <v>84405</v>
      </c>
      <c r="L93" s="164">
        <f t="shared" si="29"/>
        <v>0.18217921146953406</v>
      </c>
    </row>
    <row r="94" spans="1:12" ht="12.75">
      <c r="A94" s="281" t="s">
        <v>140</v>
      </c>
      <c r="B94" s="28" t="s">
        <v>219</v>
      </c>
      <c r="C94" s="10">
        <f>C95+C96+C97+C98</f>
        <v>11969317</v>
      </c>
      <c r="D94" s="10">
        <f aca="true" t="shared" si="30" ref="D94:K94">D95+D96+D97+D98</f>
        <v>9469317</v>
      </c>
      <c r="E94" s="10">
        <f t="shared" si="30"/>
        <v>500000</v>
      </c>
      <c r="F94" s="10">
        <f t="shared" si="30"/>
        <v>600000</v>
      </c>
      <c r="G94" s="10">
        <f t="shared" si="30"/>
        <v>306000</v>
      </c>
      <c r="H94" s="10">
        <f t="shared" si="30"/>
        <v>4450724</v>
      </c>
      <c r="I94" s="10">
        <f t="shared" si="30"/>
        <v>4450724</v>
      </c>
      <c r="J94" s="10">
        <f t="shared" si="30"/>
        <v>2627610.63</v>
      </c>
      <c r="K94" s="10">
        <f t="shared" si="30"/>
        <v>1823113.37</v>
      </c>
      <c r="L94" s="164">
        <f t="shared" si="29"/>
        <v>0.21952886952530373</v>
      </c>
    </row>
    <row r="95" spans="1:12" ht="12.75">
      <c r="A95" s="281"/>
      <c r="B95" s="43" t="s">
        <v>89</v>
      </c>
      <c r="C95" s="24">
        <v>6100000</v>
      </c>
      <c r="D95" s="24">
        <v>3600000</v>
      </c>
      <c r="E95" s="24"/>
      <c r="F95" s="24"/>
      <c r="G95" s="24"/>
      <c r="H95" s="24">
        <v>441378</v>
      </c>
      <c r="I95" s="24">
        <v>441378</v>
      </c>
      <c r="J95" s="24">
        <v>441378</v>
      </c>
      <c r="K95" s="24"/>
      <c r="L95" s="164">
        <f t="shared" si="29"/>
        <v>0.07235704918032787</v>
      </c>
    </row>
    <row r="96" spans="1:12" ht="12.75">
      <c r="A96" s="281"/>
      <c r="B96" s="41" t="s">
        <v>106</v>
      </c>
      <c r="C96" s="8">
        <v>0</v>
      </c>
      <c r="D96" s="8">
        <v>0</v>
      </c>
      <c r="E96" s="8"/>
      <c r="F96" s="8"/>
      <c r="G96" s="8"/>
      <c r="H96" s="23">
        <v>0</v>
      </c>
      <c r="I96" s="23">
        <v>0</v>
      </c>
      <c r="J96" s="8">
        <v>0</v>
      </c>
      <c r="K96" s="8">
        <f>H96-J96</f>
        <v>0</v>
      </c>
      <c r="L96" s="164"/>
    </row>
    <row r="97" spans="1:12" ht="12.75">
      <c r="A97" s="281"/>
      <c r="B97" s="41" t="s">
        <v>82</v>
      </c>
      <c r="C97" s="8">
        <v>1520000</v>
      </c>
      <c r="D97" s="8">
        <v>1520000</v>
      </c>
      <c r="E97" s="8"/>
      <c r="F97" s="8"/>
      <c r="G97" s="8"/>
      <c r="H97" s="8">
        <v>510714</v>
      </c>
      <c r="I97" s="8">
        <v>510714</v>
      </c>
      <c r="J97" s="8">
        <v>390874.63</v>
      </c>
      <c r="K97" s="8">
        <f>H97-J97</f>
        <v>119839.37</v>
      </c>
      <c r="L97" s="164">
        <f t="shared" si="29"/>
        <v>0.2571543618421053</v>
      </c>
    </row>
    <row r="98" spans="1:12" ht="12.75">
      <c r="A98" s="281"/>
      <c r="B98" s="41" t="s">
        <v>83</v>
      </c>
      <c r="C98" s="8">
        <v>4349317</v>
      </c>
      <c r="D98" s="8">
        <v>4349317</v>
      </c>
      <c r="E98" s="8">
        <v>500000</v>
      </c>
      <c r="F98" s="8">
        <v>600000</v>
      </c>
      <c r="G98" s="8">
        <v>306000</v>
      </c>
      <c r="H98" s="8">
        <v>3498632</v>
      </c>
      <c r="I98" s="8">
        <v>3498632</v>
      </c>
      <c r="J98" s="8">
        <v>1795358</v>
      </c>
      <c r="K98" s="8">
        <f>H98-J98</f>
        <v>1703274</v>
      </c>
      <c r="L98" s="164">
        <f t="shared" si="29"/>
        <v>0.4127907899102319</v>
      </c>
    </row>
    <row r="99" spans="1:12" ht="12.75">
      <c r="A99" s="1" t="s">
        <v>185</v>
      </c>
      <c r="B99" s="40"/>
      <c r="C99" s="8"/>
      <c r="D99" s="8"/>
      <c r="E99" s="8"/>
      <c r="F99" s="8"/>
      <c r="G99" s="8"/>
      <c r="H99" s="213"/>
      <c r="I99" s="213"/>
      <c r="J99" s="213"/>
      <c r="K99" s="8"/>
      <c r="L99" s="164"/>
    </row>
    <row r="100" spans="1:12" ht="12.75">
      <c r="A100" s="262" t="s">
        <v>126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4"/>
    </row>
    <row r="101" spans="1:12" ht="12.75">
      <c r="A101" s="3" t="s">
        <v>86</v>
      </c>
      <c r="B101" s="42" t="s">
        <v>89</v>
      </c>
      <c r="C101" s="9">
        <f>C95</f>
        <v>6100000</v>
      </c>
      <c r="D101" s="9">
        <f aca="true" t="shared" si="31" ref="D101:K101">D95</f>
        <v>3600000</v>
      </c>
      <c r="E101" s="9">
        <f t="shared" si="31"/>
        <v>0</v>
      </c>
      <c r="F101" s="9">
        <f t="shared" si="31"/>
        <v>0</v>
      </c>
      <c r="G101" s="9">
        <f t="shared" si="31"/>
        <v>0</v>
      </c>
      <c r="H101" s="9">
        <f t="shared" si="31"/>
        <v>441378</v>
      </c>
      <c r="I101" s="9">
        <f t="shared" si="31"/>
        <v>441378</v>
      </c>
      <c r="J101" s="9">
        <f t="shared" si="31"/>
        <v>441378</v>
      </c>
      <c r="K101" s="9">
        <f t="shared" si="31"/>
        <v>0</v>
      </c>
      <c r="L101" s="164">
        <f>J101/C101</f>
        <v>0.07235704918032787</v>
      </c>
    </row>
    <row r="102" spans="1:12" ht="12.75">
      <c r="A102" s="3" t="s">
        <v>85</v>
      </c>
      <c r="B102" s="42" t="s">
        <v>106</v>
      </c>
      <c r="C102" s="9">
        <f>C96+C92</f>
        <v>0</v>
      </c>
      <c r="D102" s="9">
        <f aca="true" t="shared" si="32" ref="D102:K102">D96+D92</f>
        <v>0</v>
      </c>
      <c r="E102" s="9">
        <f t="shared" si="32"/>
        <v>0</v>
      </c>
      <c r="F102" s="9">
        <f t="shared" si="32"/>
        <v>0</v>
      </c>
      <c r="G102" s="9">
        <f t="shared" si="32"/>
        <v>0</v>
      </c>
      <c r="H102" s="9">
        <f t="shared" si="32"/>
        <v>0</v>
      </c>
      <c r="I102" s="9">
        <f t="shared" si="32"/>
        <v>0</v>
      </c>
      <c r="J102" s="9">
        <f t="shared" si="32"/>
        <v>0</v>
      </c>
      <c r="K102" s="9">
        <f t="shared" si="32"/>
        <v>0</v>
      </c>
      <c r="L102" s="164"/>
    </row>
    <row r="103" spans="1:12" ht="12.75">
      <c r="A103" s="3" t="s">
        <v>87</v>
      </c>
      <c r="B103" s="42" t="s">
        <v>82</v>
      </c>
      <c r="C103" s="9">
        <f>C97</f>
        <v>1520000</v>
      </c>
      <c r="D103" s="9">
        <f aca="true" t="shared" si="33" ref="D103:J103">D97</f>
        <v>1520000</v>
      </c>
      <c r="E103" s="9">
        <f t="shared" si="33"/>
        <v>0</v>
      </c>
      <c r="F103" s="9">
        <f t="shared" si="33"/>
        <v>0</v>
      </c>
      <c r="G103" s="9">
        <f t="shared" si="33"/>
        <v>0</v>
      </c>
      <c r="H103" s="9">
        <f t="shared" si="33"/>
        <v>510714</v>
      </c>
      <c r="I103" s="9">
        <f t="shared" si="33"/>
        <v>510714</v>
      </c>
      <c r="J103" s="9">
        <f t="shared" si="33"/>
        <v>390874.63</v>
      </c>
      <c r="K103" s="9">
        <f>H103-J103</f>
        <v>119839.37</v>
      </c>
      <c r="L103" s="164">
        <f aca="true" t="shared" si="34" ref="L103:L108">J103/C103</f>
        <v>0.2571543618421053</v>
      </c>
    </row>
    <row r="104" spans="1:12" ht="12.75">
      <c r="A104" s="37" t="s">
        <v>141</v>
      </c>
      <c r="B104" s="42" t="s">
        <v>83</v>
      </c>
      <c r="C104" s="9">
        <f>C98+C93</f>
        <v>4488817</v>
      </c>
      <c r="D104" s="9">
        <f aca="true" t="shared" si="35" ref="D104:K104">D98+D93</f>
        <v>4488817</v>
      </c>
      <c r="E104" s="9">
        <f t="shared" si="35"/>
        <v>500000</v>
      </c>
      <c r="F104" s="9">
        <f t="shared" si="35"/>
        <v>600000</v>
      </c>
      <c r="G104" s="9">
        <f t="shared" si="35"/>
        <v>306000</v>
      </c>
      <c r="H104" s="9">
        <f t="shared" si="35"/>
        <v>3608451</v>
      </c>
      <c r="I104" s="9">
        <f t="shared" si="35"/>
        <v>3608451</v>
      </c>
      <c r="J104" s="9">
        <f t="shared" si="35"/>
        <v>1820772</v>
      </c>
      <c r="K104" s="9">
        <f t="shared" si="35"/>
        <v>1787679</v>
      </c>
      <c r="L104" s="164">
        <f t="shared" si="34"/>
        <v>0.4056240207609265</v>
      </c>
    </row>
    <row r="105" spans="1:12" ht="12.75">
      <c r="A105" s="30" t="s">
        <v>190</v>
      </c>
      <c r="B105" s="42"/>
      <c r="C105" s="9"/>
      <c r="D105" s="9"/>
      <c r="E105" s="9"/>
      <c r="F105" s="9"/>
      <c r="G105" s="9"/>
      <c r="H105" s="214"/>
      <c r="I105" s="214"/>
      <c r="J105" s="214"/>
      <c r="K105" s="9"/>
      <c r="L105" s="164"/>
    </row>
    <row r="106" spans="1:12" ht="12.75">
      <c r="A106" s="4" t="s">
        <v>193</v>
      </c>
      <c r="B106" s="210" t="s">
        <v>166</v>
      </c>
      <c r="C106" s="17">
        <f>C107</f>
        <v>140000</v>
      </c>
      <c r="D106" s="17">
        <f aca="true" t="shared" si="36" ref="D106:K106">D107</f>
        <v>140000</v>
      </c>
      <c r="E106" s="17">
        <f t="shared" si="36"/>
        <v>0</v>
      </c>
      <c r="F106" s="17">
        <f t="shared" si="36"/>
        <v>0</v>
      </c>
      <c r="G106" s="17">
        <f t="shared" si="36"/>
        <v>0</v>
      </c>
      <c r="H106" s="17">
        <f t="shared" si="36"/>
        <v>136850</v>
      </c>
      <c r="I106" s="17">
        <f t="shared" si="36"/>
        <v>136850</v>
      </c>
      <c r="J106" s="17">
        <f t="shared" si="36"/>
        <v>136850</v>
      </c>
      <c r="K106" s="17">
        <f t="shared" si="36"/>
        <v>0</v>
      </c>
      <c r="L106" s="164">
        <f t="shared" si="34"/>
        <v>0.9775</v>
      </c>
    </row>
    <row r="107" spans="1:12" ht="12.75">
      <c r="A107" s="275" t="s">
        <v>194</v>
      </c>
      <c r="B107" s="215" t="s">
        <v>219</v>
      </c>
      <c r="C107" s="216">
        <f>C108+C109</f>
        <v>140000</v>
      </c>
      <c r="D107" s="216">
        <f aca="true" t="shared" si="37" ref="D107:K107">D108+D109</f>
        <v>140000</v>
      </c>
      <c r="E107" s="216">
        <f t="shared" si="37"/>
        <v>0</v>
      </c>
      <c r="F107" s="216">
        <f t="shared" si="37"/>
        <v>0</v>
      </c>
      <c r="G107" s="216">
        <f t="shared" si="37"/>
        <v>0</v>
      </c>
      <c r="H107" s="216">
        <f t="shared" si="37"/>
        <v>136850</v>
      </c>
      <c r="I107" s="216">
        <f t="shared" si="37"/>
        <v>136850</v>
      </c>
      <c r="J107" s="216">
        <f t="shared" si="37"/>
        <v>136850</v>
      </c>
      <c r="K107" s="216">
        <f t="shared" si="37"/>
        <v>0</v>
      </c>
      <c r="L107" s="164">
        <f t="shared" si="34"/>
        <v>0.9775</v>
      </c>
    </row>
    <row r="108" spans="1:12" ht="12.75">
      <c r="A108" s="275"/>
      <c r="B108" s="45" t="s">
        <v>240</v>
      </c>
      <c r="C108" s="217">
        <v>140000</v>
      </c>
      <c r="D108" s="217">
        <v>140000</v>
      </c>
      <c r="E108" s="217"/>
      <c r="F108" s="217"/>
      <c r="G108" s="217"/>
      <c r="H108" s="217">
        <v>136850</v>
      </c>
      <c r="I108" s="217">
        <v>136850</v>
      </c>
      <c r="J108" s="217">
        <v>136850</v>
      </c>
      <c r="K108" s="217"/>
      <c r="L108" s="164">
        <f t="shared" si="34"/>
        <v>0.9775</v>
      </c>
    </row>
    <row r="109" spans="1:12" ht="12.75">
      <c r="A109" s="275"/>
      <c r="B109" s="43" t="s">
        <v>218</v>
      </c>
      <c r="C109" s="23"/>
      <c r="D109" s="23"/>
      <c r="E109" s="23"/>
      <c r="F109" s="23"/>
      <c r="G109" s="23"/>
      <c r="H109" s="23"/>
      <c r="I109" s="23"/>
      <c r="J109" s="23"/>
      <c r="K109" s="23">
        <f>I109-J109</f>
        <v>0</v>
      </c>
      <c r="L109" s="164"/>
    </row>
    <row r="110" spans="1:12" ht="12.75">
      <c r="A110" s="262" t="s">
        <v>126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4"/>
    </row>
    <row r="111" spans="1:12" ht="12.75">
      <c r="A111" s="224" t="s">
        <v>241</v>
      </c>
      <c r="B111" s="218" t="s">
        <v>240</v>
      </c>
      <c r="C111" s="219">
        <f>C108</f>
        <v>140000</v>
      </c>
      <c r="D111" s="219">
        <f aca="true" t="shared" si="38" ref="D111:K111">D108</f>
        <v>140000</v>
      </c>
      <c r="E111" s="219">
        <f t="shared" si="38"/>
        <v>0</v>
      </c>
      <c r="F111" s="219">
        <f t="shared" si="38"/>
        <v>0</v>
      </c>
      <c r="G111" s="219">
        <f t="shared" si="38"/>
        <v>0</v>
      </c>
      <c r="H111" s="219">
        <v>136850</v>
      </c>
      <c r="I111" s="219">
        <v>136850</v>
      </c>
      <c r="J111" s="219">
        <f t="shared" si="38"/>
        <v>136850</v>
      </c>
      <c r="K111" s="219">
        <f t="shared" si="38"/>
        <v>0</v>
      </c>
      <c r="L111" s="225">
        <f>J111/C111</f>
        <v>0.9775</v>
      </c>
    </row>
    <row r="112" spans="1:12" ht="12.75">
      <c r="A112" s="37" t="s">
        <v>217</v>
      </c>
      <c r="B112" s="42" t="s">
        <v>218</v>
      </c>
      <c r="C112" s="9">
        <f>C109</f>
        <v>0</v>
      </c>
      <c r="D112" s="9">
        <f aca="true" t="shared" si="39" ref="D112:K112">D109</f>
        <v>0</v>
      </c>
      <c r="E112" s="9">
        <f t="shared" si="39"/>
        <v>0</v>
      </c>
      <c r="F112" s="9">
        <f t="shared" si="39"/>
        <v>0</v>
      </c>
      <c r="G112" s="9">
        <f t="shared" si="39"/>
        <v>0</v>
      </c>
      <c r="H112" s="9">
        <f t="shared" si="39"/>
        <v>0</v>
      </c>
      <c r="I112" s="9">
        <f t="shared" si="39"/>
        <v>0</v>
      </c>
      <c r="J112" s="9">
        <f t="shared" si="39"/>
        <v>0</v>
      </c>
      <c r="K112" s="9">
        <f t="shared" si="39"/>
        <v>0</v>
      </c>
      <c r="L112" s="225"/>
    </row>
    <row r="113" spans="1:12" ht="12.75">
      <c r="A113" s="1" t="s">
        <v>190</v>
      </c>
      <c r="B113" s="43"/>
      <c r="C113" s="23"/>
      <c r="D113" s="23"/>
      <c r="E113" s="23"/>
      <c r="F113" s="23"/>
      <c r="G113" s="23"/>
      <c r="H113" s="23"/>
      <c r="I113" s="23"/>
      <c r="J113" s="23"/>
      <c r="K113" s="23"/>
      <c r="L113" s="225"/>
    </row>
    <row r="114" spans="1:12" ht="12.75">
      <c r="A114" s="4" t="s">
        <v>142</v>
      </c>
      <c r="B114" s="210" t="s">
        <v>166</v>
      </c>
      <c r="C114" s="17">
        <f>C115+C116+C117+C118</f>
        <v>8097956</v>
      </c>
      <c r="D114" s="17">
        <f aca="true" t="shared" si="40" ref="D114:K114">D115+D116+D117+D118</f>
        <v>8097956</v>
      </c>
      <c r="E114" s="17">
        <f t="shared" si="40"/>
        <v>1200000</v>
      </c>
      <c r="F114" s="17">
        <f t="shared" si="40"/>
        <v>1354600</v>
      </c>
      <c r="G114" s="17">
        <f t="shared" si="40"/>
        <v>500000</v>
      </c>
      <c r="H114" s="17">
        <f t="shared" si="40"/>
        <v>6955189</v>
      </c>
      <c r="I114" s="17">
        <f t="shared" si="40"/>
        <v>6955189</v>
      </c>
      <c r="J114" s="17">
        <f t="shared" si="40"/>
        <v>3621990</v>
      </c>
      <c r="K114" s="17">
        <f t="shared" si="40"/>
        <v>3333199</v>
      </c>
      <c r="L114" s="225">
        <f aca="true" t="shared" si="41" ref="L114:L122">J114/C114</f>
        <v>0.447272126447711</v>
      </c>
    </row>
    <row r="115" spans="1:12" ht="12.75">
      <c r="A115" s="1" t="s">
        <v>187</v>
      </c>
      <c r="B115" s="40"/>
      <c r="C115" s="8">
        <v>0</v>
      </c>
      <c r="D115" s="8">
        <v>0</v>
      </c>
      <c r="E115" s="8"/>
      <c r="F115" s="8"/>
      <c r="G115" s="8"/>
      <c r="H115" s="8"/>
      <c r="I115" s="8"/>
      <c r="J115" s="8"/>
      <c r="K115" s="8">
        <f>H115-J115</f>
        <v>0</v>
      </c>
      <c r="L115" s="225"/>
    </row>
    <row r="116" spans="1:12" ht="12.75">
      <c r="A116" s="1" t="s">
        <v>188</v>
      </c>
      <c r="B116" s="40"/>
      <c r="C116" s="8">
        <f>D116+E116+F116+G116</f>
        <v>0</v>
      </c>
      <c r="D116" s="8"/>
      <c r="E116" s="8"/>
      <c r="F116" s="8"/>
      <c r="G116" s="8"/>
      <c r="H116" s="8"/>
      <c r="I116" s="8"/>
      <c r="J116" s="8"/>
      <c r="K116" s="8">
        <f>H116-J116</f>
        <v>0</v>
      </c>
      <c r="L116" s="225"/>
    </row>
    <row r="117" spans="1:12" ht="12.75">
      <c r="A117" s="1" t="s">
        <v>255</v>
      </c>
      <c r="B117" s="40"/>
      <c r="C117" s="8"/>
      <c r="D117" s="8"/>
      <c r="E117" s="8"/>
      <c r="F117" s="8"/>
      <c r="G117" s="8"/>
      <c r="H117" s="8"/>
      <c r="I117" s="8"/>
      <c r="J117" s="8"/>
      <c r="K117" s="8">
        <f>H117-J117</f>
        <v>0</v>
      </c>
      <c r="L117" s="225"/>
    </row>
    <row r="118" spans="1:12" ht="12.75">
      <c r="A118" s="275" t="s">
        <v>124</v>
      </c>
      <c r="B118" s="28"/>
      <c r="C118" s="10">
        <f>C119+C121+C122+C120</f>
        <v>8097956</v>
      </c>
      <c r="D118" s="10">
        <f aca="true" t="shared" si="42" ref="D118:K118">D119+D121+D122+D120</f>
        <v>8097956</v>
      </c>
      <c r="E118" s="10">
        <f t="shared" si="42"/>
        <v>1200000</v>
      </c>
      <c r="F118" s="10">
        <f t="shared" si="42"/>
        <v>1354600</v>
      </c>
      <c r="G118" s="10">
        <f t="shared" si="42"/>
        <v>500000</v>
      </c>
      <c r="H118" s="10">
        <f t="shared" si="42"/>
        <v>6955189</v>
      </c>
      <c r="I118" s="10">
        <f t="shared" si="42"/>
        <v>6955189</v>
      </c>
      <c r="J118" s="10">
        <f t="shared" si="42"/>
        <v>3621990</v>
      </c>
      <c r="K118" s="10">
        <f t="shared" si="42"/>
        <v>3333199</v>
      </c>
      <c r="L118" s="225">
        <f t="shared" si="41"/>
        <v>0.447272126447711</v>
      </c>
    </row>
    <row r="119" spans="1:12" ht="12.75">
      <c r="A119" s="275"/>
      <c r="B119" s="43" t="s">
        <v>197</v>
      </c>
      <c r="C119" s="24">
        <v>2000</v>
      </c>
      <c r="D119" s="24">
        <v>2000</v>
      </c>
      <c r="E119" s="24"/>
      <c r="F119" s="24"/>
      <c r="G119" s="24"/>
      <c r="H119" s="24">
        <v>341</v>
      </c>
      <c r="I119" s="24">
        <v>341</v>
      </c>
      <c r="J119" s="24">
        <v>341</v>
      </c>
      <c r="K119" s="8">
        <f>H119-J119</f>
        <v>0</v>
      </c>
      <c r="L119" s="225">
        <f t="shared" si="41"/>
        <v>0.1705</v>
      </c>
    </row>
    <row r="120" spans="1:12" ht="12.75">
      <c r="A120" s="275"/>
      <c r="B120" s="43" t="s">
        <v>100</v>
      </c>
      <c r="C120" s="24">
        <v>3000000</v>
      </c>
      <c r="D120" s="24">
        <v>3000000</v>
      </c>
      <c r="E120" s="24"/>
      <c r="F120" s="24"/>
      <c r="G120" s="24"/>
      <c r="H120" s="24">
        <v>2991660</v>
      </c>
      <c r="I120" s="24">
        <v>2991660</v>
      </c>
      <c r="J120" s="24">
        <v>2991660</v>
      </c>
      <c r="K120" s="8"/>
      <c r="L120" s="225">
        <f t="shared" si="41"/>
        <v>0.99722</v>
      </c>
    </row>
    <row r="121" spans="1:12" ht="12.75">
      <c r="A121" s="275"/>
      <c r="B121" s="41" t="s">
        <v>101</v>
      </c>
      <c r="C121" s="8">
        <v>174000</v>
      </c>
      <c r="D121" s="8">
        <v>174000</v>
      </c>
      <c r="E121" s="8">
        <v>1000000</v>
      </c>
      <c r="F121" s="8">
        <v>1000000</v>
      </c>
      <c r="G121" s="8">
        <v>500000</v>
      </c>
      <c r="H121" s="8">
        <v>153286</v>
      </c>
      <c r="I121" s="8">
        <v>153286</v>
      </c>
      <c r="J121" s="8">
        <v>153286</v>
      </c>
      <c r="K121" s="8">
        <f>H121-J121</f>
        <v>0</v>
      </c>
      <c r="L121" s="225">
        <f t="shared" si="41"/>
        <v>0.8809540229885058</v>
      </c>
    </row>
    <row r="122" spans="1:12" ht="12.75">
      <c r="A122" s="275"/>
      <c r="B122" s="41" t="s">
        <v>102</v>
      </c>
      <c r="C122" s="8">
        <v>4921956</v>
      </c>
      <c r="D122" s="8">
        <v>4921956</v>
      </c>
      <c r="E122" s="8">
        <v>200000</v>
      </c>
      <c r="F122" s="8">
        <v>354600</v>
      </c>
      <c r="G122" s="8"/>
      <c r="H122" s="8">
        <v>3809902</v>
      </c>
      <c r="I122" s="8">
        <v>3809902</v>
      </c>
      <c r="J122" s="8">
        <v>476703</v>
      </c>
      <c r="K122" s="8">
        <f>H122-J122</f>
        <v>3333199</v>
      </c>
      <c r="L122" s="225">
        <f t="shared" si="41"/>
        <v>0.09685234894420024</v>
      </c>
    </row>
    <row r="123" spans="1:12" ht="12.75">
      <c r="A123" s="1" t="s">
        <v>190</v>
      </c>
      <c r="B123" s="40"/>
      <c r="C123" s="8">
        <f>D123+E123+F123+G123</f>
        <v>0</v>
      </c>
      <c r="D123" s="8"/>
      <c r="E123" s="8"/>
      <c r="F123" s="8"/>
      <c r="G123" s="8"/>
      <c r="H123" s="213"/>
      <c r="I123" s="213"/>
      <c r="J123" s="213"/>
      <c r="K123" s="8">
        <f>H123-J123</f>
        <v>0</v>
      </c>
      <c r="L123" s="225"/>
    </row>
    <row r="124" spans="1:12" ht="12.75">
      <c r="A124" s="262" t="s">
        <v>126</v>
      </c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4"/>
    </row>
    <row r="125" spans="1:12" ht="12.75">
      <c r="A125" s="3" t="s">
        <v>195</v>
      </c>
      <c r="B125" s="42" t="s">
        <v>196</v>
      </c>
      <c r="C125" s="9">
        <f>C119</f>
        <v>2000</v>
      </c>
      <c r="D125" s="9">
        <f aca="true" t="shared" si="43" ref="D125:K125">D119</f>
        <v>2000</v>
      </c>
      <c r="E125" s="9">
        <f t="shared" si="43"/>
        <v>0</v>
      </c>
      <c r="F125" s="9">
        <f t="shared" si="43"/>
        <v>0</v>
      </c>
      <c r="G125" s="9">
        <f t="shared" si="43"/>
        <v>0</v>
      </c>
      <c r="H125" s="9">
        <f t="shared" si="43"/>
        <v>341</v>
      </c>
      <c r="I125" s="9">
        <f t="shared" si="43"/>
        <v>341</v>
      </c>
      <c r="J125" s="9">
        <f t="shared" si="43"/>
        <v>341</v>
      </c>
      <c r="K125" s="9">
        <f t="shared" si="43"/>
        <v>0</v>
      </c>
      <c r="L125" s="164">
        <f>J125/C125</f>
        <v>0.1705</v>
      </c>
    </row>
    <row r="126" spans="1:12" ht="12.75">
      <c r="A126" s="3" t="s">
        <v>227</v>
      </c>
      <c r="B126" s="42" t="s">
        <v>100</v>
      </c>
      <c r="C126" s="9">
        <f>C120</f>
        <v>3000000</v>
      </c>
      <c r="D126" s="9">
        <f aca="true" t="shared" si="44" ref="D126:K126">D120</f>
        <v>3000000</v>
      </c>
      <c r="E126" s="9">
        <f t="shared" si="44"/>
        <v>0</v>
      </c>
      <c r="F126" s="9">
        <f t="shared" si="44"/>
        <v>0</v>
      </c>
      <c r="G126" s="9">
        <f t="shared" si="44"/>
        <v>0</v>
      </c>
      <c r="H126" s="9">
        <f t="shared" si="44"/>
        <v>2991660</v>
      </c>
      <c r="I126" s="9">
        <f t="shared" si="44"/>
        <v>2991660</v>
      </c>
      <c r="J126" s="9">
        <f t="shared" si="44"/>
        <v>2991660</v>
      </c>
      <c r="K126" s="9">
        <f t="shared" si="44"/>
        <v>0</v>
      </c>
      <c r="L126" s="164">
        <f>J126/C126</f>
        <v>0.99722</v>
      </c>
    </row>
    <row r="127" spans="1:12" ht="12.75">
      <c r="A127" s="3" t="s">
        <v>143</v>
      </c>
      <c r="B127" s="42" t="s">
        <v>101</v>
      </c>
      <c r="C127" s="9">
        <f>C121</f>
        <v>174000</v>
      </c>
      <c r="D127" s="9">
        <f aca="true" t="shared" si="45" ref="D127:K127">D121</f>
        <v>174000</v>
      </c>
      <c r="E127" s="9">
        <f t="shared" si="45"/>
        <v>1000000</v>
      </c>
      <c r="F127" s="9">
        <f t="shared" si="45"/>
        <v>1000000</v>
      </c>
      <c r="G127" s="9">
        <f t="shared" si="45"/>
        <v>500000</v>
      </c>
      <c r="H127" s="9">
        <f t="shared" si="45"/>
        <v>153286</v>
      </c>
      <c r="I127" s="9">
        <f t="shared" si="45"/>
        <v>153286</v>
      </c>
      <c r="J127" s="9">
        <f t="shared" si="45"/>
        <v>153286</v>
      </c>
      <c r="K127" s="9">
        <f t="shared" si="45"/>
        <v>0</v>
      </c>
      <c r="L127" s="164">
        <f>J127/C127</f>
        <v>0.8809540229885058</v>
      </c>
    </row>
    <row r="128" spans="1:12" ht="12.75">
      <c r="A128" s="3" t="s">
        <v>144</v>
      </c>
      <c r="B128" s="42" t="s">
        <v>102</v>
      </c>
      <c r="C128" s="9">
        <f>C122+C117</f>
        <v>4921956</v>
      </c>
      <c r="D128" s="9">
        <f aca="true" t="shared" si="46" ref="D128:K128">D122+D117</f>
        <v>4921956</v>
      </c>
      <c r="E128" s="9">
        <f t="shared" si="46"/>
        <v>200000</v>
      </c>
      <c r="F128" s="9">
        <f t="shared" si="46"/>
        <v>354600</v>
      </c>
      <c r="G128" s="9">
        <f t="shared" si="46"/>
        <v>0</v>
      </c>
      <c r="H128" s="9">
        <f t="shared" si="46"/>
        <v>3809902</v>
      </c>
      <c r="I128" s="9">
        <f t="shared" si="46"/>
        <v>3809902</v>
      </c>
      <c r="J128" s="9">
        <f t="shared" si="46"/>
        <v>476703</v>
      </c>
      <c r="K128" s="9">
        <f t="shared" si="46"/>
        <v>3333199</v>
      </c>
      <c r="L128" s="164">
        <f>J128/C128</f>
        <v>0.09685234894420024</v>
      </c>
    </row>
    <row r="129" spans="1:12" ht="13.5" thickBot="1">
      <c r="A129" s="49" t="s">
        <v>190</v>
      </c>
      <c r="B129" s="50"/>
      <c r="C129" s="51"/>
      <c r="D129" s="51"/>
      <c r="E129" s="51"/>
      <c r="F129" s="51"/>
      <c r="G129" s="51"/>
      <c r="H129" s="52"/>
      <c r="I129" s="52"/>
      <c r="J129" s="52"/>
      <c r="K129" s="51"/>
      <c r="L129" s="168"/>
    </row>
    <row r="130" spans="3:12" ht="12.75">
      <c r="C130" s="7"/>
      <c r="D130" s="6"/>
      <c r="E130" s="6"/>
      <c r="F130" s="6"/>
      <c r="G130" s="6"/>
      <c r="H130" s="6"/>
      <c r="I130" s="6"/>
      <c r="J130" s="6"/>
      <c r="K130" s="6"/>
      <c r="L130" s="167"/>
    </row>
    <row r="131" spans="3:12" ht="13.5" thickBot="1">
      <c r="C131" s="7"/>
      <c r="D131" s="6"/>
      <c r="E131" s="6"/>
      <c r="F131" s="6"/>
      <c r="G131" s="6"/>
      <c r="H131" s="6"/>
      <c r="I131" s="6"/>
      <c r="J131" s="6"/>
      <c r="K131" s="6"/>
      <c r="L131" s="167"/>
    </row>
    <row r="132" spans="1:12" ht="33.75">
      <c r="A132" s="279" t="s">
        <v>177</v>
      </c>
      <c r="B132" s="280"/>
      <c r="C132" s="205" t="s">
        <v>160</v>
      </c>
      <c r="D132" s="205" t="s">
        <v>161</v>
      </c>
      <c r="E132" s="206"/>
      <c r="F132" s="206"/>
      <c r="G132" s="206"/>
      <c r="H132" s="205" t="s">
        <v>162</v>
      </c>
      <c r="I132" s="205" t="s">
        <v>163</v>
      </c>
      <c r="J132" s="205" t="s">
        <v>164</v>
      </c>
      <c r="K132" s="205" t="s">
        <v>165</v>
      </c>
      <c r="L132" s="207" t="s">
        <v>250</v>
      </c>
    </row>
    <row r="133" spans="1:12" ht="12.75">
      <c r="A133" s="273" t="s">
        <v>121</v>
      </c>
      <c r="B133" s="274"/>
      <c r="C133" s="8">
        <f aca="true" t="shared" si="47" ref="C133:K133">C115+C88+C80+C67+C59+C41+C26+C18+C10</f>
        <v>462000</v>
      </c>
      <c r="D133" s="8">
        <f t="shared" si="47"/>
        <v>462000</v>
      </c>
      <c r="E133" s="8">
        <f t="shared" si="47"/>
        <v>400000</v>
      </c>
      <c r="F133" s="8">
        <f t="shared" si="47"/>
        <v>0</v>
      </c>
      <c r="G133" s="8">
        <f t="shared" si="47"/>
        <v>0</v>
      </c>
      <c r="H133" s="8">
        <f t="shared" si="47"/>
        <v>462000</v>
      </c>
      <c r="I133" s="8">
        <f t="shared" si="47"/>
        <v>462000</v>
      </c>
      <c r="J133" s="8">
        <f t="shared" si="47"/>
        <v>162000</v>
      </c>
      <c r="K133" s="8">
        <f t="shared" si="47"/>
        <v>300000</v>
      </c>
      <c r="L133" s="164">
        <f>J133/C133</f>
        <v>0.35064935064935066</v>
      </c>
    </row>
    <row r="134" spans="1:12" ht="12.75">
      <c r="A134" s="273" t="s">
        <v>122</v>
      </c>
      <c r="B134" s="274"/>
      <c r="C134" s="8">
        <f aca="true" t="shared" si="48" ref="C134:K134">C116+C89+C81+C68+C60+C42+C27+C19+C11</f>
        <v>0</v>
      </c>
      <c r="D134" s="8">
        <f t="shared" si="48"/>
        <v>0</v>
      </c>
      <c r="E134" s="8">
        <f t="shared" si="48"/>
        <v>0</v>
      </c>
      <c r="F134" s="8">
        <f t="shared" si="48"/>
        <v>0</v>
      </c>
      <c r="G134" s="8">
        <f t="shared" si="48"/>
        <v>0</v>
      </c>
      <c r="H134" s="8">
        <f t="shared" si="48"/>
        <v>0</v>
      </c>
      <c r="I134" s="8">
        <f t="shared" si="48"/>
        <v>0</v>
      </c>
      <c r="J134" s="8">
        <f t="shared" si="48"/>
        <v>0</v>
      </c>
      <c r="K134" s="8">
        <f t="shared" si="48"/>
        <v>0</v>
      </c>
      <c r="L134" s="164"/>
    </row>
    <row r="135" spans="1:12" ht="12.75" hidden="1">
      <c r="A135" s="273" t="s">
        <v>123</v>
      </c>
      <c r="B135" s="274"/>
      <c r="C135" s="8"/>
      <c r="D135" s="8"/>
      <c r="E135" s="8"/>
      <c r="F135" s="8"/>
      <c r="G135" s="8"/>
      <c r="H135" s="8"/>
      <c r="I135" s="8"/>
      <c r="J135" s="8"/>
      <c r="K135" s="8"/>
      <c r="L135" s="164" t="e">
        <f>J135/C135</f>
        <v>#DIV/0!</v>
      </c>
    </row>
    <row r="136" spans="1:12" ht="12.75">
      <c r="A136" s="47"/>
      <c r="B136" s="48" t="s">
        <v>239</v>
      </c>
      <c r="C136" s="8">
        <f>C12+C43+C69+C82+C90+C117</f>
        <v>621343</v>
      </c>
      <c r="D136" s="8">
        <f aca="true" t="shared" si="49" ref="D136:K136">D12+D43+D69+D82+D90+D117</f>
        <v>621343</v>
      </c>
      <c r="E136" s="8">
        <f t="shared" si="49"/>
        <v>1437004</v>
      </c>
      <c r="F136" s="8">
        <f t="shared" si="49"/>
        <v>1437005</v>
      </c>
      <c r="G136" s="8">
        <f t="shared" si="49"/>
        <v>1437004</v>
      </c>
      <c r="H136" s="8">
        <f t="shared" si="49"/>
        <v>275147.18</v>
      </c>
      <c r="I136" s="8">
        <f t="shared" si="49"/>
        <v>275147.18</v>
      </c>
      <c r="J136" s="8">
        <f t="shared" si="49"/>
        <v>62779</v>
      </c>
      <c r="K136" s="8">
        <f t="shared" si="49"/>
        <v>212368.18</v>
      </c>
      <c r="L136" s="164">
        <f>J136/C136</f>
        <v>0.10103759115335652</v>
      </c>
    </row>
    <row r="137" spans="1:12" ht="12.75">
      <c r="A137" s="273" t="s">
        <v>124</v>
      </c>
      <c r="B137" s="274"/>
      <c r="C137" s="8">
        <f>C118+C107+C94+C83+C70+C45+C29+C21+C13</f>
        <v>22366256</v>
      </c>
      <c r="D137" s="8">
        <f aca="true" t="shared" si="50" ref="D137:K137">D118+D107+D94+D83+D70+D45+D29+D21+D13</f>
        <v>19637256</v>
      </c>
      <c r="E137" s="8">
        <f t="shared" si="50"/>
        <v>2456000</v>
      </c>
      <c r="F137" s="8">
        <f t="shared" si="50"/>
        <v>2440922</v>
      </c>
      <c r="G137" s="8">
        <f t="shared" si="50"/>
        <v>966000</v>
      </c>
      <c r="H137" s="8">
        <f t="shared" si="50"/>
        <v>12537399</v>
      </c>
      <c r="I137" s="8">
        <f t="shared" si="50"/>
        <v>12537399</v>
      </c>
      <c r="J137" s="8">
        <f>J13+J45+J62+J70+J83+J94+J107+J118</f>
        <v>6898321.63</v>
      </c>
      <c r="K137" s="8">
        <f t="shared" si="50"/>
        <v>5639077.37</v>
      </c>
      <c r="L137" s="164">
        <f aca="true" t="shared" si="51" ref="L137:L145">J137/C137</f>
        <v>0.3084254079001868</v>
      </c>
    </row>
    <row r="138" spans="1:12" ht="15" hidden="1">
      <c r="A138" s="47"/>
      <c r="B138" s="153"/>
      <c r="C138" s="153"/>
      <c r="D138" s="153"/>
      <c r="E138" s="153" t="s">
        <v>149</v>
      </c>
      <c r="F138" s="153" t="s">
        <v>150</v>
      </c>
      <c r="G138" s="2"/>
      <c r="H138" s="2"/>
      <c r="I138" s="2"/>
      <c r="J138" s="2"/>
      <c r="K138" s="2"/>
      <c r="L138" s="164" t="e">
        <f t="shared" si="51"/>
        <v>#DIV/0!</v>
      </c>
    </row>
    <row r="139" spans="1:12" ht="15.75" hidden="1">
      <c r="A139" s="13"/>
      <c r="B139" s="12"/>
      <c r="C139" s="8"/>
      <c r="D139" s="8"/>
      <c r="E139" s="8">
        <f>F115+F88+F80+F67+F59+F41+F26+F18+F10</f>
        <v>0</v>
      </c>
      <c r="F139" s="8">
        <f>G115+G88+G80+G67+G59+G41+G26+G18+G10</f>
        <v>0</v>
      </c>
      <c r="G139" s="2"/>
      <c r="H139" s="2"/>
      <c r="I139" s="2"/>
      <c r="J139" s="2"/>
      <c r="K139" s="2"/>
      <c r="L139" s="164" t="e">
        <f t="shared" si="51"/>
        <v>#DIV/0!</v>
      </c>
    </row>
    <row r="140" spans="1:12" ht="15.75" hidden="1">
      <c r="A140" s="13"/>
      <c r="B140" s="12"/>
      <c r="C140" s="8"/>
      <c r="D140" s="8"/>
      <c r="E140" s="8">
        <f>F116+F89+F81+F68+F60+F42+F27+F19+F11</f>
        <v>0</v>
      </c>
      <c r="F140" s="8">
        <f>G116+G89+G81+G68+G60+G42+G27+G19+G11</f>
        <v>0</v>
      </c>
      <c r="G140" s="2"/>
      <c r="H140" s="2"/>
      <c r="I140" s="2"/>
      <c r="J140" s="2"/>
      <c r="K140" s="2"/>
      <c r="L140" s="164" t="e">
        <f t="shared" si="51"/>
        <v>#DIV/0!</v>
      </c>
    </row>
    <row r="141" spans="1:12" ht="15.75" hidden="1">
      <c r="A141" s="13"/>
      <c r="B141" s="12"/>
      <c r="C141" s="8"/>
      <c r="D141" s="8"/>
      <c r="E141" s="8" t="e">
        <f>F117+F91+F82+F69+F61+#REF!+F28+F20+F12</f>
        <v>#REF!</v>
      </c>
      <c r="F141" s="8" t="e">
        <f>G117+G91+G82+G69+G61+#REF!+G28+G20+G12</f>
        <v>#REF!</v>
      </c>
      <c r="G141" s="2"/>
      <c r="H141" s="2"/>
      <c r="I141" s="2"/>
      <c r="J141" s="2"/>
      <c r="K141" s="2"/>
      <c r="L141" s="164" t="e">
        <f t="shared" si="51"/>
        <v>#DIV/0!</v>
      </c>
    </row>
    <row r="142" spans="1:12" ht="15.75" hidden="1">
      <c r="A142" s="13"/>
      <c r="B142" s="12"/>
      <c r="C142" s="8"/>
      <c r="D142" s="8"/>
      <c r="E142" s="8">
        <f>F118+F94+F70+F62+F45+F33+F21+F13+F83</f>
        <v>2440922</v>
      </c>
      <c r="F142" s="8">
        <f>G118+G94+G70+G62+G45+G33+G21+G13+G83</f>
        <v>966000</v>
      </c>
      <c r="G142" s="2"/>
      <c r="H142" s="2"/>
      <c r="I142" s="2"/>
      <c r="J142" s="2"/>
      <c r="K142" s="2"/>
      <c r="L142" s="164" t="e">
        <f t="shared" si="51"/>
        <v>#DIV/0!</v>
      </c>
    </row>
    <row r="143" spans="1:12" ht="15.75" hidden="1">
      <c r="A143" s="13"/>
      <c r="B143" s="12"/>
      <c r="C143" s="8"/>
      <c r="D143" s="2"/>
      <c r="E143" s="2"/>
      <c r="F143" s="2"/>
      <c r="G143" s="2"/>
      <c r="H143" s="2"/>
      <c r="I143" s="2"/>
      <c r="J143" s="2"/>
      <c r="K143" s="2"/>
      <c r="L143" s="164" t="e">
        <f t="shared" si="51"/>
        <v>#DIV/0!</v>
      </c>
    </row>
    <row r="144" spans="1:12" ht="15.75" hidden="1">
      <c r="A144" s="157"/>
      <c r="B144" s="154"/>
      <c r="C144" s="155"/>
      <c r="D144" s="155"/>
      <c r="E144" s="155" t="e">
        <f>E143+E142+E141+E140+E139</f>
        <v>#REF!</v>
      </c>
      <c r="F144" s="155" t="e">
        <f>F143+F142+F141+F140+F139</f>
        <v>#REF!</v>
      </c>
      <c r="G144" s="2"/>
      <c r="H144" s="2"/>
      <c r="I144" s="2"/>
      <c r="J144" s="2"/>
      <c r="K144" s="2"/>
      <c r="L144" s="164" t="e">
        <f t="shared" si="51"/>
        <v>#DIV/0!</v>
      </c>
    </row>
    <row r="145" spans="1:12" ht="12.75" hidden="1">
      <c r="A145" s="1"/>
      <c r="B145" s="156"/>
      <c r="C145" s="8"/>
      <c r="D145" s="2"/>
      <c r="E145" s="2"/>
      <c r="F145" s="2"/>
      <c r="G145" s="2"/>
      <c r="H145" s="2"/>
      <c r="I145" s="2"/>
      <c r="J145" s="2"/>
      <c r="K145" s="2"/>
      <c r="L145" s="164" t="e">
        <f t="shared" si="51"/>
        <v>#DIV/0!</v>
      </c>
    </row>
    <row r="146" spans="1:12" ht="12.75">
      <c r="A146" s="273" t="s">
        <v>201</v>
      </c>
      <c r="B146" s="274"/>
      <c r="C146" s="8"/>
      <c r="D146" s="2"/>
      <c r="E146" s="2"/>
      <c r="F146" s="2"/>
      <c r="G146" s="2"/>
      <c r="H146" s="44">
        <f>H129+H105</f>
        <v>0</v>
      </c>
      <c r="I146" s="44">
        <f>I129+I105</f>
        <v>0</v>
      </c>
      <c r="J146" s="44">
        <f>J129+J105</f>
        <v>0</v>
      </c>
      <c r="K146" s="2"/>
      <c r="L146" s="164"/>
    </row>
    <row r="147" spans="1:12" ht="18.75" thickBot="1">
      <c r="A147" s="277" t="s">
        <v>152</v>
      </c>
      <c r="B147" s="278"/>
      <c r="C147" s="27">
        <f>C137+C135+C134+C133+C136</f>
        <v>23449599</v>
      </c>
      <c r="D147" s="27">
        <f aca="true" t="shared" si="52" ref="D147:K147">D137+D135+D134+D133+D136</f>
        <v>20720599</v>
      </c>
      <c r="E147" s="27">
        <f t="shared" si="52"/>
        <v>4293004</v>
      </c>
      <c r="F147" s="27">
        <f t="shared" si="52"/>
        <v>3877927</v>
      </c>
      <c r="G147" s="27">
        <f t="shared" si="52"/>
        <v>2403004</v>
      </c>
      <c r="H147" s="27">
        <f t="shared" si="52"/>
        <v>13274546.18</v>
      </c>
      <c r="I147" s="27">
        <f t="shared" si="52"/>
        <v>13274546.18</v>
      </c>
      <c r="J147" s="27">
        <f>J133+J136+J137</f>
        <v>7123100.63</v>
      </c>
      <c r="K147" s="27">
        <f t="shared" si="52"/>
        <v>6151445.55</v>
      </c>
      <c r="L147" s="168">
        <f>J147/C147</f>
        <v>0.30376215090074676</v>
      </c>
    </row>
    <row r="148" spans="1:12" s="21" customFormat="1" ht="18">
      <c r="A148" s="19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169"/>
    </row>
    <row r="149" spans="1:12" ht="12.75">
      <c r="A149" s="16" t="s">
        <v>173</v>
      </c>
      <c r="C149" s="7"/>
      <c r="D149" s="6"/>
      <c r="E149" s="6"/>
      <c r="F149" s="6"/>
      <c r="G149" s="6"/>
      <c r="H149" s="6"/>
      <c r="I149" s="6"/>
      <c r="J149" s="6"/>
      <c r="K149" s="6"/>
      <c r="L149" s="167"/>
    </row>
    <row r="150" spans="1:12" ht="12.75">
      <c r="A150" s="15" t="s">
        <v>198</v>
      </c>
      <c r="C150" s="7"/>
      <c r="D150" s="5" t="s">
        <v>174</v>
      </c>
      <c r="E150" s="6"/>
      <c r="F150" s="6"/>
      <c r="G150" s="6"/>
      <c r="H150" s="6"/>
      <c r="I150" s="6"/>
      <c r="J150" s="5" t="s">
        <v>236</v>
      </c>
      <c r="K150" s="6"/>
      <c r="L150" s="167"/>
    </row>
    <row r="151" spans="1:12" ht="12.75">
      <c r="A151" s="46" t="s">
        <v>233</v>
      </c>
      <c r="C151" s="7"/>
      <c r="D151" t="s">
        <v>175</v>
      </c>
      <c r="E151" s="6"/>
      <c r="F151" s="6"/>
      <c r="G151" s="6"/>
      <c r="H151" s="6"/>
      <c r="I151" s="6"/>
      <c r="J151" t="s">
        <v>232</v>
      </c>
      <c r="K151" s="6"/>
      <c r="L151" s="167"/>
    </row>
    <row r="152" spans="2:9" ht="12.75">
      <c r="B152" s="285" t="s">
        <v>259</v>
      </c>
      <c r="I152" s="283" t="s">
        <v>261</v>
      </c>
    </row>
    <row r="153" spans="2:9" ht="12.75">
      <c r="B153" s="286" t="s">
        <v>260</v>
      </c>
      <c r="I153" s="284" t="s">
        <v>262</v>
      </c>
    </row>
    <row r="154" spans="2:9" ht="12.75" hidden="1">
      <c r="B154" s="286" t="s">
        <v>260</v>
      </c>
      <c r="I154" s="284" t="s">
        <v>262</v>
      </c>
    </row>
    <row r="155" spans="2:12" ht="12.75" hidden="1">
      <c r="B155" s="287"/>
      <c r="C155" s="7">
        <f>C128+C127+C125+C112+C104+C103+C102+C101+C86+C78+C77+C76+C65+C57+C56+C55+C53+C39+C38+C37+C36+C16</f>
        <v>20309599</v>
      </c>
      <c r="D155" s="7">
        <f>D128+D127+D125+D112+D104+D103+D102+D101+D86+D78+D77+D76+D65+D57+D56+D55+D53+D39+D38+D37+D36+D16</f>
        <v>17580599</v>
      </c>
      <c r="E155" s="7">
        <f>E128+E127+E125+E112+E104+E103+E102+E101+E86+E78+E77+E76+E65+E57+E56+E55+E53+E39+E38+E37+E36+E16</f>
        <v>4287004</v>
      </c>
      <c r="F155" s="7">
        <f>F128+F127+F125+F112+F104+F103+F102+F101+F86+F78+F77+F76+F65+F57+F56+F55+F53+F39+F38+F37+F36+F16</f>
        <v>3877927</v>
      </c>
      <c r="G155" s="7">
        <f>G128+G127+G125+G112+G104+G103+G102+G101+G86+G78+G77+G76+G65+G57+G56+G55+G53+G39+G38+G37+G36+G16</f>
        <v>2403004</v>
      </c>
      <c r="H155" s="7">
        <f>H128+H127+H125+H112+H104+H103+H102+H101+H86+H78+H77+H76+H65+H57+H56+H55+H53+H39+H38+H37+H36+H16+H129+H105</f>
        <v>10017823</v>
      </c>
      <c r="I155" s="7">
        <f>I128+I127+I125+I112+I104+I103+I102+I101+I86+I78+I77+I76+I65+I57+I56+I55+I53+I39+I38+I37+I36+I16+I129+I105</f>
        <v>10017823</v>
      </c>
      <c r="J155" s="7">
        <f>J128+J127+J125+J112+J104+J103+J102+J101+J86+J78+J77+J76+J65+J57+J56+J55+J53+J39+J38+J37+J36+J16+J129+J105</f>
        <v>3994090.63</v>
      </c>
      <c r="K155" s="7">
        <f>K128+K127+K125+K112+K104+K103+K102+K101+K86+K78+K77+K76+K65+K57+K56+K55+K53+K39+K38+K37+K36+K16+K129+K105</f>
        <v>6023732.37</v>
      </c>
      <c r="L155" s="170">
        <f>L128+L127+L125+L112+L104+L103+L102+L101+L86+L78+L77+L76+L65+L57+L56+L55+L53+L39+L38+L37+L36+L16+L129+L105</f>
        <v>4.285372508059528</v>
      </c>
    </row>
  </sheetData>
  <sheetProtection/>
  <mergeCells count="29">
    <mergeCell ref="A64:L64"/>
    <mergeCell ref="A147:B147"/>
    <mergeCell ref="A132:B132"/>
    <mergeCell ref="A133:B133"/>
    <mergeCell ref="A134:B134"/>
    <mergeCell ref="A94:A98"/>
    <mergeCell ref="A146:B146"/>
    <mergeCell ref="B18:B22"/>
    <mergeCell ref="A137:B137"/>
    <mergeCell ref="A43:A44"/>
    <mergeCell ref="A45:A50"/>
    <mergeCell ref="A7:B7"/>
    <mergeCell ref="A135:B135"/>
    <mergeCell ref="A85:L85"/>
    <mergeCell ref="A107:A109"/>
    <mergeCell ref="A29:A33"/>
    <mergeCell ref="A118:A122"/>
    <mergeCell ref="A90:A93"/>
    <mergeCell ref="A70:A73"/>
    <mergeCell ref="A100:L100"/>
    <mergeCell ref="A110:L110"/>
    <mergeCell ref="A124:L124"/>
    <mergeCell ref="A4:L4"/>
    <mergeCell ref="A5:L5"/>
    <mergeCell ref="A15:L15"/>
    <mergeCell ref="A23:L23"/>
    <mergeCell ref="A35:L35"/>
    <mergeCell ref="A52:L52"/>
    <mergeCell ref="A75:L75"/>
  </mergeCells>
  <printOptions/>
  <pageMargins left="0.4330708661417323" right="0.2362204724409449" top="0.5511811023622047" bottom="0.4724409448818898" header="0.7086614173228347" footer="0.5118110236220472"/>
  <pageSetup fitToHeight="4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2019-07-30T12:40:49Z</cp:lastPrinted>
  <dcterms:created xsi:type="dcterms:W3CDTF">2011-02-23T07:07:11Z</dcterms:created>
  <dcterms:modified xsi:type="dcterms:W3CDTF">2019-07-30T12:40:53Z</dcterms:modified>
  <cp:category/>
  <cp:version/>
  <cp:contentType/>
  <cp:contentStatus/>
</cp:coreProperties>
</file>