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438" activeTab="0"/>
  </bookViews>
  <sheets>
    <sheet name="ANEXA1" sheetId="1" r:id="rId1"/>
    <sheet name="ANEXA2" sheetId="2" r:id="rId2"/>
    <sheet name="ANEXA3" sheetId="3" r:id="rId3"/>
    <sheet name="ANEXA4" sheetId="4" r:id="rId4"/>
    <sheet name="ANEXA5" sheetId="5" r:id="rId5"/>
    <sheet name="ANEXA6" sheetId="6" r:id="rId6"/>
    <sheet name="ANEXA01" sheetId="7" r:id="rId7"/>
    <sheet name="ANEXA02" sheetId="8" r:id="rId8"/>
  </sheets>
  <externalReferences>
    <externalReference r:id="rId11"/>
    <externalReference r:id="rId12"/>
  </externalReferences>
  <definedNames>
    <definedName name="_xlnm.Print_Area" localSheetId="1">'ANEXA2'!$A$1:$U$204</definedName>
    <definedName name="_xlnm.Print_Area" localSheetId="3">'ANEXA4'!$A$1:$I$98</definedName>
    <definedName name="_xlnm.Print_Titles" localSheetId="0">'ANEXA1'!$12:$12</definedName>
    <definedName name="_xlnm.Print_Titles" localSheetId="1">'ANEXA2'!$12:$12</definedName>
  </definedNames>
  <calcPr fullCalcOnLoad="1"/>
</workbook>
</file>

<file path=xl/sharedStrings.xml><?xml version="1.0" encoding="utf-8"?>
<sst xmlns="http://schemas.openxmlformats.org/spreadsheetml/2006/main" count="754" uniqueCount="469">
  <si>
    <t>ANEXA Nr. 1</t>
  </si>
  <si>
    <t xml:space="preserve">AUTORITATEA ADMINISTRAŢIEI PUBLICE CENTRALE/LOCALE </t>
  </si>
  <si>
    <t xml:space="preserve">Operatorul economic . . . . . . . . . . </t>
  </si>
  <si>
    <t xml:space="preserve">Sediul/Adresa . . . . . . . . . . </t>
  </si>
  <si>
    <t xml:space="preserve">Cod unic de înregistrare . . . . . . . . . . </t>
  </si>
  <si>
    <t>pe anul . . . . . . . . . .</t>
  </si>
  <si>
    <t xml:space="preserve">- mii lei - </t>
  </si>
  <si>
    <t>INDICATORI</t>
  </si>
  <si>
    <t>Nr. rd.</t>
  </si>
  <si>
    <t>%</t>
  </si>
  <si>
    <t>9 = 7/5</t>
  </si>
  <si>
    <t>10 = 8/7</t>
  </si>
  <si>
    <t>6 = 5/4</t>
  </si>
  <si>
    <t>I.</t>
  </si>
  <si>
    <t>VENITURI TOTALE (rd. 1 = rd. 2 + rd. 5 + rd. 6)</t>
  </si>
  <si>
    <t>Venituri totale din exploatare, din care:</t>
  </si>
  <si>
    <t>a)</t>
  </si>
  <si>
    <t>b)</t>
  </si>
  <si>
    <t>Venituri financiare</t>
  </si>
  <si>
    <t>Venituri extraordinare</t>
  </si>
  <si>
    <t>II</t>
  </si>
  <si>
    <t>CHELTUIELI TOTALE (rd. 7 = rd. 8 + rd. 20 + rd. 21)</t>
  </si>
  <si>
    <t>Cheltuieli de exploatare, din care:</t>
  </si>
  <si>
    <t>A.</t>
  </si>
  <si>
    <t>cheltuieli cu bunuri şi servicii</t>
  </si>
  <si>
    <t>B.</t>
  </si>
  <si>
    <t>cheltuieli cu impozite, taxe şi vărsăminte asimilate</t>
  </si>
  <si>
    <t>C.</t>
  </si>
  <si>
    <t>cheltuieli cu personalul, din care:</t>
  </si>
  <si>
    <t>C0</t>
  </si>
  <si>
    <t>Cheltuieli de natură salarială(rd. 13 + rd. 14)</t>
  </si>
  <si>
    <t>C1</t>
  </si>
  <si>
    <t>ch. cu salariile</t>
  </si>
  <si>
    <t>C2</t>
  </si>
  <si>
    <t>bonusuri</t>
  </si>
  <si>
    <t>C3</t>
  </si>
  <si>
    <t>alte cheltuieli cu personalul, din care:</t>
  </si>
  <si>
    <t>cheltuieli cu plăţi compensatorii aferente disponibilizărilor de personal</t>
  </si>
  <si>
    <t>C4</t>
  </si>
  <si>
    <t>Cheltuieli aferente contractului de mandat şi a altor organe de conducere şi control, comisii şi comitete</t>
  </si>
  <si>
    <t>C5</t>
  </si>
  <si>
    <t>cheltuieli cu asigurările şi protecţia socială, fondurile speciale şi alte obligaţii legale</t>
  </si>
  <si>
    <t>D.</t>
  </si>
  <si>
    <t>alte cheltuieli de exploatare</t>
  </si>
  <si>
    <t>Cheltuieli financiare</t>
  </si>
  <si>
    <t>Cheltuieli extraordinare</t>
  </si>
  <si>
    <t>III</t>
  </si>
  <si>
    <t>REZULTATUL BRUT (profit/pierdere)</t>
  </si>
  <si>
    <t>IV</t>
  </si>
  <si>
    <t>IMPOZIT PE PROFIT</t>
  </si>
  <si>
    <t>V</t>
  </si>
  <si>
    <t>PROFITUL CONTABIL RĂMAS DUPĂ DEDUCEREA IMPOZITULUI PE PROFIT, din care:</t>
  </si>
  <si>
    <t>Rezerve legale</t>
  </si>
  <si>
    <t>Alte rezerve reprezentând facilităţi fiscale prevăzute de lege</t>
  </si>
  <si>
    <t>Acoperirea pierderilor contabile din anii precedenţi</t>
  </si>
  <si>
    <t>Constituirea surselor proprii de finanţare pentru proiectele cofinanţate din împrumuturi externe, precum şi pentru constituirea surselor necesare rambursării ratelor de capital, plăţii dobânzilor, comisioanelor şi altor costuri aferente acestor împrumuturi</t>
  </si>
  <si>
    <t>Alte repartizări prevăzute de lege</t>
  </si>
  <si>
    <t>Profitul contabil rămas după deducerea sumelor de la rd. 25, 26, 27, 28, 29</t>
  </si>
  <si>
    <t>Participarea salariaţilor la profit în limita a 10% din profitul net, dar nu mai mult de nivelul unui salariu de bază mediu lunar realizat la nivelul operatorului economic în exerciţiul financiar de referinţă</t>
  </si>
  <si>
    <t>Minimum 50% vărsăminte la bugetul de stat sau local în cazul regiilor autonome, ori dividende cuvenite acţionarilor, în cazul societăţilor/ companiilor naţionale şi societăţilor cu capital integral sau majoritar de stat, din care:</t>
  </si>
  <si>
    <t>- dividende cuvenite bugetului de stat</t>
  </si>
  <si>
    <t>- dividende cuvenite bugetului local</t>
  </si>
  <si>
    <t>33a</t>
  </si>
  <si>
    <t>c)</t>
  </si>
  <si>
    <t>- dividende cuvenite altor acţionari</t>
  </si>
  <si>
    <t>Profitul nerepartizat pe destinaţiile prevăzute la rd. 31 - rd. 32 se repartizează la alte rezerve şi constituie sursă proprie de finanţare</t>
  </si>
  <si>
    <t>VI</t>
  </si>
  <si>
    <t>VENITURI DIN FONDURI EUROPENE</t>
  </si>
  <si>
    <t>VII</t>
  </si>
  <si>
    <t>CHELTUIELI ELIGIBILE DIN FONDURI EUROPENE, din care</t>
  </si>
  <si>
    <t>cheltuieli materiale</t>
  </si>
  <si>
    <t>cheltuieli cu salariile</t>
  </si>
  <si>
    <t>cheltuieli privind prestările de servicii</t>
  </si>
  <si>
    <t>d)</t>
  </si>
  <si>
    <t>cheltuieli cu reclama şi publicitate</t>
  </si>
  <si>
    <t>e)</t>
  </si>
  <si>
    <t>alte cheltuieli</t>
  </si>
  <si>
    <t>VIII</t>
  </si>
  <si>
    <t>SURSE DE FINANŢARE A INVESTIŢIILOR, din care:</t>
  </si>
  <si>
    <t>Alocaţii de la buget</t>
  </si>
  <si>
    <t>alocaţii bugetare aferente plăţii angajamentelor din anii anterior</t>
  </si>
  <si>
    <t>IX</t>
  </si>
  <si>
    <t>CHELTUIELI PENTRU INVESTIŢII</t>
  </si>
  <si>
    <t>X</t>
  </si>
  <si>
    <t>DATE DE FUNDAMENTARE</t>
  </si>
  <si>
    <t>Nr. de personal prognozat la finele anului</t>
  </si>
  <si>
    <t>Nr. mediu de salariaţi total</t>
  </si>
  <si>
    <t>Castigul mediu lunar pe salariat (lei/persoană) determinat pe baza cheltuielilor de natură salarială *)</t>
  </si>
  <si>
    <t>Castigul mediu lunar pe salariat determinat pe baza cheltuielilor cu salariile (lei/persoană) (rd. 13/rd. 49)/12*1000</t>
  </si>
  <si>
    <t>Productivitatea muncii în unităţi valorice pe total personal mediu (mii lei/persoană) (rd. 2/rd. 49)</t>
  </si>
  <si>
    <t>Productivitatea muncii în unităţi fizice pe total personal mediu (cantitate produse finite/ persoană)</t>
  </si>
  <si>
    <t>Cheltuieli totale la 1000 lei venituri totale (rd. 7/rd. 1)x1000</t>
  </si>
  <si>
    <t>Plăţi restante</t>
  </si>
  <si>
    <t>Creanţe restante</t>
  </si>
  <si>
    <t xml:space="preserve">*) Rd.50 = Rd.155 din Anexa de fundamentare nr. 2 </t>
  </si>
  <si>
    <t>ANEXA Nr. 2</t>
  </si>
  <si>
    <t>Detalierea indicatorilor economico-financiari prevăzuţi în bugetul de venituri şi cheltuieli şi repartizarea pe trimestre a acestora</t>
  </si>
  <si>
    <t>Aprobat</t>
  </si>
  <si>
    <t>din care:</t>
  </si>
  <si>
    <t>conform HG/Ordin comun</t>
  </si>
  <si>
    <t>Trim III</t>
  </si>
  <si>
    <t>3a</t>
  </si>
  <si>
    <t>4a</t>
  </si>
  <si>
    <t>6a</t>
  </si>
  <si>
    <t>VENITURI TOTALE (rd. 2 + rd. 22 + rd. 28)</t>
  </si>
  <si>
    <t>Venituri totale din exploatare (rd. 3 + rd. 8 + rd. 9 + rd. 12 + rd. 13 + rd. 14), din care:</t>
  </si>
  <si>
    <t>din producţia vândută (rd. 4 + rd. 5 + rd. 6 + rd. 7), din care:</t>
  </si>
  <si>
    <t>a1)</t>
  </si>
  <si>
    <t>din vânzarea produselor</t>
  </si>
  <si>
    <t>a2)</t>
  </si>
  <si>
    <t>din servicii prestate</t>
  </si>
  <si>
    <t>a3)</t>
  </si>
  <si>
    <t>din redevenţe şi chirii</t>
  </si>
  <si>
    <t>a4)</t>
  </si>
  <si>
    <t>alte venituri</t>
  </si>
  <si>
    <t>din vânzarea mărfurilor</t>
  </si>
  <si>
    <t>c1</t>
  </si>
  <si>
    <t>c2</t>
  </si>
  <si>
    <t>din producţia de imobilizări</t>
  </si>
  <si>
    <t>venituri aferente costului producţiei în curs de execuţie</t>
  </si>
  <si>
    <t>f)</t>
  </si>
  <si>
    <t>alte venituri din exploatare (rd. 15 + rd. 16 + rd. 19 + rd. 20 + rd. 21), din care:</t>
  </si>
  <si>
    <t>f1)</t>
  </si>
  <si>
    <t>din amenzi şi penalităţi</t>
  </si>
  <si>
    <t>f2)</t>
  </si>
  <si>
    <t>din vânzarea activelor şi alte operaţii de capital (rd. 18 + rd. 19), din care:</t>
  </si>
  <si>
    <t>- active corporale</t>
  </si>
  <si>
    <t>- active necorporale</t>
  </si>
  <si>
    <t>f3)</t>
  </si>
  <si>
    <t>din subvenţii pentru investiţii</t>
  </si>
  <si>
    <t>f4)</t>
  </si>
  <si>
    <t>din valorificarea certificatelor CO2</t>
  </si>
  <si>
    <t>f5)</t>
  </si>
  <si>
    <t>Venituri financiare (rd. 23 + rd. 24 + rd. 25 + rd. 26 + rd. 27), din care:</t>
  </si>
  <si>
    <t>din imobilizări financiare</t>
  </si>
  <si>
    <t>din investiţii financiare</t>
  </si>
  <si>
    <t>din diferenţe de curs</t>
  </si>
  <si>
    <t>din dobânzi</t>
  </si>
  <si>
    <t>alte venituri financiare</t>
  </si>
  <si>
    <t>CHELTUIELI TOTALE (rd. 30 + rd. 136 + rd. 144)</t>
  </si>
  <si>
    <t>Cheltuieli de exploatare (rd. 31 + rd. 79 + rd. 86 + rd. 120), din care:</t>
  </si>
  <si>
    <t>A. Cheltuieli cu bunuri şi servicii (rd. 32 + rd. 40 + rd. 46), din care:</t>
  </si>
  <si>
    <t>A1</t>
  </si>
  <si>
    <t>Cheltuieli privind stocurile (rd. 33 + rd. 34 + rd. 37 + rd. 38 + rd. 39), din care:</t>
  </si>
  <si>
    <t>cheltuieli cu materiile prime</t>
  </si>
  <si>
    <t>cheltuieli cu materialele consumabile, din care:</t>
  </si>
  <si>
    <t>b1)</t>
  </si>
  <si>
    <t>b2)</t>
  </si>
  <si>
    <t>cheltuieli cu combustibilii</t>
  </si>
  <si>
    <t>cheltuieli privind materialele de natura obiectelor de inventar</t>
  </si>
  <si>
    <t>cheltuieli privind energia şi apa</t>
  </si>
  <si>
    <t>cheltuieli privind mărfurile</t>
  </si>
  <si>
    <t>A2</t>
  </si>
  <si>
    <t>Cheltuieli privind serviciile executate de terţi (rd. 41 + rd. 42 + rd. 45), din care:</t>
  </si>
  <si>
    <t>cheltuieli cu întreţinerea şi reparaţiile</t>
  </si>
  <si>
    <t>cheltuieli privind chiriile (rd. 43 + rd. 44) din care:</t>
  </si>
  <si>
    <t>- către operatori cu capital integral/majoritar de stat</t>
  </si>
  <si>
    <t>- către operatori cu capital privat</t>
  </si>
  <si>
    <t>prime de asigurare</t>
  </si>
  <si>
    <t>A3</t>
  </si>
  <si>
    <t>Cheltuieli cu alte servicii executate de terţi (rd. 47 + rd. 48 + rd. 50 + rd. 57 + rd. 62 + rd. 63 + rd. 67 + rd. 68 + rd. 69 + rd. 78), din care:</t>
  </si>
  <si>
    <t>cheltuieli cu colaboratorii</t>
  </si>
  <si>
    <t>cheltuieli privind comisioanele şi onorariul, din care:</t>
  </si>
  <si>
    <t>cheltuieli privind consultanţa juridică</t>
  </si>
  <si>
    <t>cheltuieli de protocol, reclamă şi publicitate (rd. 51 + rd. 53), din care:</t>
  </si>
  <si>
    <t>c1)</t>
  </si>
  <si>
    <t>cheltuieli de protocol, din care:</t>
  </si>
  <si>
    <t>- tichete cadou potrivit Legii nr. 193/2006, cu modificările ulterioare</t>
  </si>
  <si>
    <t>c2)</t>
  </si>
  <si>
    <t>cheltuieli de reclamă şi publicitate, din care:</t>
  </si>
  <si>
    <t>- tichete cadou ptr. cheltuieli de reclamă şi publicitate, potrivit Legii nr. 193/2006, cu modificările ulterioare</t>
  </si>
  <si>
    <t>- tichete cadou ptr. campanii de marketing, studiul pieţei, promovarea pe pieţe existente sau noi, potrivit Legii nr. 193/2006, cu modificările ulterioare</t>
  </si>
  <si>
    <t>- ch.de promovare a produselor</t>
  </si>
  <si>
    <t>Ch. cu sponsorizarea, potrivit O.U.G. nr. 2/2015 (rd. 58 + rd. 59 + rd. 61), din care:</t>
  </si>
  <si>
    <t>d1)</t>
  </si>
  <si>
    <t>ch.de sponsorizare in domeniul medical şi sanatate</t>
  </si>
  <si>
    <t>d2)</t>
  </si>
  <si>
    <t>ch. de sponsorizare in domeniile educatie, invatamant, social şi sport, din care:</t>
  </si>
  <si>
    <t>d3)</t>
  </si>
  <si>
    <t>- pentru cluburile sportive</t>
  </si>
  <si>
    <t>d4)</t>
  </si>
  <si>
    <t>ch. de sponsorizare pentru alte actiuni şi activitati</t>
  </si>
  <si>
    <t>cheltuieli cu transportul de bunuri şi persoane</t>
  </si>
  <si>
    <t>cheltuieli de deplasare, detaşare, transfer,din care:</t>
  </si>
  <si>
    <t>- cheltuieli cu diurna (rd. 65 + rd. 66), din care:</t>
  </si>
  <si>
    <t>-interna</t>
  </si>
  <si>
    <t>-externa</t>
  </si>
  <si>
    <t>g)</t>
  </si>
  <si>
    <t>cheltuieli poştale şi taxe de telecomunicaţii</t>
  </si>
  <si>
    <t>h)</t>
  </si>
  <si>
    <t>cheltuieli cu serviciile bancare şi asimilate</t>
  </si>
  <si>
    <t>i)</t>
  </si>
  <si>
    <t>alte cheltuieli cu serviciile executate de terţi, din care:</t>
  </si>
  <si>
    <t>i1)</t>
  </si>
  <si>
    <t>cheltuieli de asigurare şi pază</t>
  </si>
  <si>
    <t>i2)</t>
  </si>
  <si>
    <t>cheltuieli privind întreţinerea şi funcţionarea tehnicii de calcul</t>
  </si>
  <si>
    <t>i3)</t>
  </si>
  <si>
    <t>cheltuieli cu pregătirea profesională</t>
  </si>
  <si>
    <t>i4)</t>
  </si>
  <si>
    <t>cheltuieli cu reevaluarea imobilizărilor corporale şi necorporale, din care:</t>
  </si>
  <si>
    <t>-aferente bunurilor de natura domeniului public</t>
  </si>
  <si>
    <t>i5)</t>
  </si>
  <si>
    <t>cheltuieli cu prestaţiile efectuate de filiale</t>
  </si>
  <si>
    <t>i6)</t>
  </si>
  <si>
    <t>cheltuieli privind recrutarea şi plasarea personalului de conducere cf. Ordonanţei de urgenţă a Guvernului nr. 109/2011</t>
  </si>
  <si>
    <t>i7)</t>
  </si>
  <si>
    <t>cheltuieli cu anunţurile privind licitaţiile şi alte anunţuri</t>
  </si>
  <si>
    <t>j)</t>
  </si>
  <si>
    <t>B Cheltuieli cu impozite, taxe şi vărsăminte asimilate (rd. 80 + rd. 81 + rd. 82 + rd. 83 + rd. 84 + rd. 85), din care:</t>
  </si>
  <si>
    <t>ch. cu taxa pt.activitatea de exploatare a resurselor minerale</t>
  </si>
  <si>
    <t>ch. cu redevenţa pentru concesionarea bunurilor publice şi resursele minerale</t>
  </si>
  <si>
    <t>ch. cu taxa de licenţă</t>
  </si>
  <si>
    <t>ch. cu taxa de autorizare</t>
  </si>
  <si>
    <t>ch. cu taxa de mediu</t>
  </si>
  <si>
    <t>cheltuieli cu alte taxe şi impozite</t>
  </si>
  <si>
    <t>C. Cheltuieli cu personalul (rd. 87 + rd. 100 + rd. 104 + rd. 113), din care:</t>
  </si>
  <si>
    <t>Cheltuieli de natură salarială (rd. 88 + rd. 92)</t>
  </si>
  <si>
    <t>Cheltuieli cu salariile (rd. 89 + rd. 90 + rd. 91), din care:</t>
  </si>
  <si>
    <t>a) salarii de bază</t>
  </si>
  <si>
    <t>b) sporuri, prime şi alte bonificaţii aferente salariului de bază (conform CCM)</t>
  </si>
  <si>
    <t>c) alte bonificaţii (conform CCM)</t>
  </si>
  <si>
    <t>Bonusuri (rd. 93 + rd. 96 + rd. 97 + rd. 98 + rd. 99), din care:</t>
  </si>
  <si>
    <t>a) cheltuieli sociale prevăzute la art. 25 din Legea nr. 227/2015 privind Codul fiscal*), cu modificările şi completările ulterioare, din care:</t>
  </si>
  <si>
    <t>- tichete de creşă, cf. Legii nr. 193/2006, cu modificările ulterioare;</t>
  </si>
  <si>
    <t>- tichete cadou pentru cheltuieli sociale potrivit Legii nr. 193/2006, cu modificările ulterioare;</t>
  </si>
  <si>
    <t>b) tichete de masă;</t>
  </si>
  <si>
    <t>c) tichete de vacanţă;</t>
  </si>
  <si>
    <t>d) ch. privind participarea salariaţilor la profitul obtinut în anul precedent</t>
  </si>
  <si>
    <t>e) alte cheltuieli conform CCM.</t>
  </si>
  <si>
    <t>Alte cheltuieli cu personalul (rd. 101 + rd. 102 + rd. 103), din care:</t>
  </si>
  <si>
    <t>a) ch. cu plăţile compensatorii aferente disponibilizărilor de personal</t>
  </si>
  <si>
    <t>b) ch. cu drepturile salariale cuvenite în baza unor hotărâri judecătoreşti</t>
  </si>
  <si>
    <t>c) cheltuieli de natură salarială aferente restructurarii, privatizarii, administrator special, alte comisii şi comitete</t>
  </si>
  <si>
    <t>Cheltuieli aferente contractului de mandat şi a altor organe de conducere şi control, comisii şi comitete (rd. 105 + rd. 108 + rd. 111 + rd. 112), din care:</t>
  </si>
  <si>
    <t>a) pentru directori/directorat</t>
  </si>
  <si>
    <t>-componenta fixă</t>
  </si>
  <si>
    <t>-componenta variabilă</t>
  </si>
  <si>
    <t>b) pentru consiliul de administraţie/consiliul de supraveghere, din care:</t>
  </si>
  <si>
    <t>c) pentru AGA şi cenzori</t>
  </si>
  <si>
    <t>d) pentru alte comisii şi comitete constituite potrivit legii</t>
  </si>
  <si>
    <t>a) ch. privind contribuţia la asigurări sociale</t>
  </si>
  <si>
    <t>b) ch. privind contribuţia la asigurări pt.somaj</t>
  </si>
  <si>
    <t>c) ch. privind contribuţia la asigurări sociale de sănătate</t>
  </si>
  <si>
    <t>d) ch. privind contribuţiile la fondurile speciale aferente fondului de salarii</t>
  </si>
  <si>
    <t>e) ch. privind contribuţiia unităţii la schemele de pensii</t>
  </si>
  <si>
    <t>f) cheltuieli privind alte contribuţii şi fonduri speciale</t>
  </si>
  <si>
    <t>D. Alte cheltuieli de exploatare (rd. 121 + rd. 124 + rd. 125 + rd. 126 + rd. 127 + rd. 128), din care:</t>
  </si>
  <si>
    <t>cheltuieli cu majorări şi penalităţi (rd. 122 + rd. 123), din care:</t>
  </si>
  <si>
    <t>- către bugetul general consolidat</t>
  </si>
  <si>
    <t>- către alţi creditori</t>
  </si>
  <si>
    <t>cheltuieli privind activele imobilizate</t>
  </si>
  <si>
    <t>cheltuieli aferente transferurilor pentru plata personalului</t>
  </si>
  <si>
    <t>ch. cu amortizarea imobilizărilor corporale şi necorporale</t>
  </si>
  <si>
    <t>ajustări şi deprecieri pentru pierdere de valoare şi provizioane (rd. 129-rd. 131), din care:</t>
  </si>
  <si>
    <t>cheltuieli privind ajustările şi provizioanele</t>
  </si>
  <si>
    <t>f1.1)</t>
  </si>
  <si>
    <t>-provizioane privind participarea la profit a salariaţilor</t>
  </si>
  <si>
    <t>f1.2)</t>
  </si>
  <si>
    <t>- provizioane in legatura cu contractul de mandat</t>
  </si>
  <si>
    <t>venituri din provizioane şi ajustări pentru depreciere sau pierderi de valoare , din care:</t>
  </si>
  <si>
    <t>f2.1)</t>
  </si>
  <si>
    <t>din anularea provizioanelor (rd. 133 + rd. 134 + rd. 135), din care:</t>
  </si>
  <si>
    <t>- din participarea salariaţilor la profit</t>
  </si>
  <si>
    <t>- din deprecierea imobilizărilor corporale şi a activelor circulante</t>
  </si>
  <si>
    <t>- venituri din alte provizioane</t>
  </si>
  <si>
    <t>Cheltuieli financiare (rd. 137 + rd. 140 + rd. 143), din care:</t>
  </si>
  <si>
    <t>cheltuieli privind dobânzile, din care:</t>
  </si>
  <si>
    <t>aferente creditelor pentru investiţii</t>
  </si>
  <si>
    <t>aferente creditelor pentru activitatea curentă</t>
  </si>
  <si>
    <t>cheltuieli din diferenţe de curs valutar, din care:</t>
  </si>
  <si>
    <t>alte cheltuieli financiare</t>
  </si>
  <si>
    <t>REZULTATUL BRUT (profit/pierdere) (rd. 1-rd. 29)</t>
  </si>
  <si>
    <t>venituri neimpozabile</t>
  </si>
  <si>
    <t>cheltuieli nedeductibile fiscal</t>
  </si>
  <si>
    <t>Cheltuieli de natură salarială (rd. 87)</t>
  </si>
  <si>
    <t>Cheltuieli cu salariile (rd. 88)</t>
  </si>
  <si>
    <t>Nr. mediu de salariaţi</t>
  </si>
  <si>
    <t>x</t>
  </si>
  <si>
    <t>Productivitatea muncii în unităţi fizice pe total personal mediu (cantitate produse finite/persoană) W = QPF/rd. 153</t>
  </si>
  <si>
    <t>Elemente de calcul a productivitatii muncii in unităţi fizice, din care</t>
  </si>
  <si>
    <t>- cantitatea de produse finite (QPF)</t>
  </si>
  <si>
    <t>- pret mediu (p)</t>
  </si>
  <si>
    <t>- valoare = QPF x p</t>
  </si>
  <si>
    <t>- pondere in venituri totale de exploatare = rd. 161/rd. 2</t>
  </si>
  <si>
    <t>Creanţe restante, din care:</t>
  </si>
  <si>
    <t>- de la operatori cu capital integral/majoritar de stat</t>
  </si>
  <si>
    <t>- de la operatori cu capital privat</t>
  </si>
  <si>
    <t>- de la bugetul de stat</t>
  </si>
  <si>
    <t>- de la bugetul local</t>
  </si>
  <si>
    <t>- de la alte entitati</t>
  </si>
  <si>
    <t>Credite pentru finanţarea activităţii curente (soldul rămas de rambursat)</t>
  </si>
  <si>
    <t>ANEXA Nr. 3</t>
  </si>
  <si>
    <t>Gradul de realizare a veniturilor totale</t>
  </si>
  <si>
    <t>Nr. crt.</t>
  </si>
  <si>
    <t>Indicatori</t>
  </si>
  <si>
    <t>Realizat</t>
  </si>
  <si>
    <t>Venituri totale (rd. 1 + rd. 2 + rd. 3) * ), din care:</t>
  </si>
  <si>
    <t>Venituri din exploatare * )</t>
  </si>
  <si>
    <t xml:space="preserve">*) Veniturile totale şi veniturile din exploatare vor fi diminuate cu sumele primite de la bugetul de stat </t>
  </si>
  <si>
    <t>ANEXA Nr. 4</t>
  </si>
  <si>
    <t>Data finalizării investiţiei</t>
  </si>
  <si>
    <t>Valoare</t>
  </si>
  <si>
    <t>Realizat/ Preliminat</t>
  </si>
  <si>
    <t>I</t>
  </si>
  <si>
    <t>Surse proprii, din care:</t>
  </si>
  <si>
    <t>a) - amortizare</t>
  </si>
  <si>
    <t>b) - profit</t>
  </si>
  <si>
    <t>a) - interne</t>
  </si>
  <si>
    <t>b) - externe</t>
  </si>
  <si>
    <t>Alte surse, din care:</t>
  </si>
  <si>
    <t>- (denumire sursă)</t>
  </si>
  <si>
    <t>CHELTUIELI PENTRU INVESTIŢII, din care:</t>
  </si>
  <si>
    <t>Investiţii în curs, din care:</t>
  </si>
  <si>
    <t>a) pentru bunurile proprietatea privata a operatorului economic:</t>
  </si>
  <si>
    <t>- (denumire obiectiv)</t>
  </si>
  <si>
    <t>b) pentru bunurile de natura domeniului public al statului sau al unităţii administrativ teritoriale:</t>
  </si>
  <si>
    <t>c) pentru bunurile de natura domeniului privat al statului sau al unităţii administrativ teritoriale:</t>
  </si>
  <si>
    <t>d) pentru bunurile luate în concesiune, închiriate sau în locaţie de gestiune, exclusiv cele din domeniul public sau privat al statului sau al unităţii administrativ teritoriale:</t>
  </si>
  <si>
    <t>Investiţii noi, din care:</t>
  </si>
  <si>
    <t>Investiţii efectuate la imobilizările corporale existente (modernizări), din care:</t>
  </si>
  <si>
    <t>Dotări (alte achiziţii de imobilizări corporale)</t>
  </si>
  <si>
    <t>Rambursări de rate aferente creditelor pentru investiţii, din care:</t>
  </si>
  <si>
    <t>b)- externe</t>
  </si>
  <si>
    <t>ANEXA Nr. 5</t>
  </si>
  <si>
    <t>Măsuri de îmbunătăţire a rezultatului brut şi reducere a plăţilor restante</t>
  </si>
  <si>
    <t>Măsuri</t>
  </si>
  <si>
    <t>Termen de realizare</t>
  </si>
  <si>
    <t>An precedent (N-1)</t>
  </si>
  <si>
    <t>An curent (N)</t>
  </si>
  <si>
    <t>An N + 1</t>
  </si>
  <si>
    <t>An N + 2</t>
  </si>
  <si>
    <t>Preliminat/Realizat</t>
  </si>
  <si>
    <t>Influenţe ( + /-)</t>
  </si>
  <si>
    <t>Rezultat brut ( + /-)</t>
  </si>
  <si>
    <t>Rezultat brut</t>
  </si>
  <si>
    <t>Pct. I</t>
  </si>
  <si>
    <t>Măsura 1 . . . . . . . . . . . . . . . . . . . . . . . . .</t>
  </si>
  <si>
    <t>Măsura 2 . . . . . . . . . . . . . . . . . . . . . . . . .</t>
  </si>
  <si>
    <t xml:space="preserve">Măsura n . . . . . . . . . . . . </t>
  </si>
  <si>
    <t>TOTAL pct. I</t>
  </si>
  <si>
    <t>Pct. II</t>
  </si>
  <si>
    <t>Cauze care diminuează efectul măsurilor prevăzute la pct. I</t>
  </si>
  <si>
    <t>Cauza 1 . . . . . . . . . . . . . . . . . . . . . . . . .</t>
  </si>
  <si>
    <t>Cauza 2 . . . . . . . . . . . . . . . . . . . . . . . . .</t>
  </si>
  <si>
    <t xml:space="preserve">Cauza n . . . . . . . . . . . . . . . . . . . . . . </t>
  </si>
  <si>
    <t>TOTAL pct. II</t>
  </si>
  <si>
    <t>Pct. III</t>
  </si>
  <si>
    <t>TOTAL GENERAL pct. I + pct. II</t>
  </si>
  <si>
    <t>BUGETUL DE VENITURI ŞI CHELTUIELI RECTIFICAT</t>
  </si>
  <si>
    <t>Aprobat an curent (N)</t>
  </si>
  <si>
    <t>Propuneri rectificare an curent (N)</t>
  </si>
  <si>
    <t>% 6 = 5/4 x 100</t>
  </si>
  <si>
    <t>Prevederi</t>
  </si>
  <si>
    <t>9 = 7/5 x 100</t>
  </si>
  <si>
    <t>10 = 8/7 x 100</t>
  </si>
  <si>
    <t>Realizat la . . . . * )</t>
  </si>
  <si>
    <t>conform Hotărârii C.A.</t>
  </si>
  <si>
    <t>Trim. I</t>
  </si>
  <si>
    <t>Trim. II</t>
  </si>
  <si>
    <t>Trim. III</t>
  </si>
  <si>
    <t>Trim. IV</t>
  </si>
  <si>
    <t>9 = 8/5 x 100</t>
  </si>
  <si>
    <t>10 = 8/6a x 100</t>
  </si>
  <si>
    <t>subvenţii, cf. prevederilor legale în vigoare  aferente cheltuielilor de exploatare</t>
  </si>
  <si>
    <t>cheltuieli cu piesele de schimb, materiale</t>
  </si>
  <si>
    <t>cheltuieli pregatire personal</t>
  </si>
  <si>
    <t>45'</t>
  </si>
  <si>
    <t>89'</t>
  </si>
  <si>
    <t>89''</t>
  </si>
  <si>
    <t>90'</t>
  </si>
  <si>
    <t>Câştigul mediu lunar pe salariat (lei/persoană) determinat pe baza cheltuielilor de natură salarială [(rd. 150 - rd.93* - rd.98/rd. 153]/12*1000</t>
  </si>
  <si>
    <t>Castigul mediu lunar pe salariat determinat pe baza cheltuielilor cu salariile ((rd. 151)/rd. 153)/12*1000</t>
  </si>
  <si>
    <t xml:space="preserve">subvenţii, cf. prevederilor legale în vigoare, aferente cheltuielilor de exploatare </t>
  </si>
  <si>
    <t>Alocaţii de la buget - subventii pentru investitii</t>
  </si>
  <si>
    <t>PRIMARIA MUNICIPIULUI SATU MARE</t>
  </si>
  <si>
    <t>Operatorul economic: TRANSURBAN SA</t>
  </si>
  <si>
    <t>Sediul/Adresa: Satu Mare, str. Gara ferastrau, nr. 9</t>
  </si>
  <si>
    <t>Cod unic de înregistrare RO18171186</t>
  </si>
  <si>
    <t xml:space="preserve"> </t>
  </si>
  <si>
    <t>DIRECTOR GENERAL</t>
  </si>
  <si>
    <t>BUJOR IONUT ANTONIO</t>
  </si>
  <si>
    <t>DIRECTOR ECONOMIC</t>
  </si>
  <si>
    <t>POP ADRIANA</t>
  </si>
  <si>
    <t>REZULTATUL BRUT (profit/pierdere) fara subventia de exploatare (rd. 1-rd.11-rd. 29)</t>
  </si>
  <si>
    <t>% 
7 = 6/5</t>
  </si>
  <si>
    <t>% 
4 = 3/2</t>
  </si>
  <si>
    <t>din subvenţii şi transferuri de exploatare (rd. 10 + rd. 11), din care:</t>
  </si>
  <si>
    <t>VIZAT CFG</t>
  </si>
  <si>
    <t>DIRECTOR TEHNIC</t>
  </si>
  <si>
    <t>MOLNAR CSABA</t>
  </si>
  <si>
    <t>NU E CAZUL</t>
  </si>
  <si>
    <t>b)' sporuri, prime şi alte bonificaţii aferente salariului de bază (conform CCM) aferente cresterii sal minim de baza brut, extinderii activitatii cf. anexa contr. Delegare, reintregire cresteri salariale fata de an precedent ptr. Spor ore supl+weekend, vechime, fidelitate (conform CCM)</t>
  </si>
  <si>
    <t>155''</t>
  </si>
  <si>
    <t>Nr. de personal realizat la finele anului</t>
  </si>
  <si>
    <t>subvenţii, cf. prevederilor legale în vigoare  aferente cifrei de afaceri nete, fara TVA</t>
  </si>
  <si>
    <t>subvenţii, cf. prevederilor legale în vigoare,
aferente cifrei de afaceri, fara TVA</t>
  </si>
  <si>
    <t>- reparatie usi cladire hala masini</t>
  </si>
  <si>
    <t>- cutie de viteze autobuz VOLVO</t>
  </si>
  <si>
    <t>Credite bancare/leasing, din care:</t>
  </si>
  <si>
    <t>- autobuze second hand, surse proprii</t>
  </si>
  <si>
    <t>- imobilizari necorporale - soft site Transurban</t>
  </si>
  <si>
    <t xml:space="preserve">- generator de curent </t>
  </si>
  <si>
    <t>6-5</t>
  </si>
  <si>
    <t>Trim I
realiz</t>
  </si>
  <si>
    <t>9 = 
8/5
*100</t>
  </si>
  <si>
    <t>10 = 8/6
*100</t>
  </si>
  <si>
    <t xml:space="preserve">Trim II
</t>
  </si>
  <si>
    <t>=8-6</t>
  </si>
  <si>
    <t>Diferenta
fata de
 propunerea
anterioara</t>
  </si>
  <si>
    <t>8a</t>
  </si>
  <si>
    <t>8b</t>
  </si>
  <si>
    <t>8c</t>
  </si>
  <si>
    <t>8d</t>
  </si>
  <si>
    <t>=8b-7</t>
  </si>
  <si>
    <t>Diferente pe
executia 
bugetara 
la 6 luni</t>
  </si>
  <si>
    <t>- corespunzator cresterii sal minim de baza brut</t>
  </si>
  <si>
    <t>- corespunzator modificarilor legislative privind contributiile sociale obligatorii</t>
  </si>
  <si>
    <t>- corespunzator reintregire cresteri salariale fata de an precedent</t>
  </si>
  <si>
    <t>89'''</t>
  </si>
  <si>
    <t xml:space="preserve">Cheltuieli cu asigurările şi protecţia socială, fondurile speciale şi alte obligaţii legale </t>
  </si>
  <si>
    <t>Venituri totale din exploatare (rd. 2), din care:</t>
  </si>
  <si>
    <t>Venituri din subventii si transferuri</t>
  </si>
  <si>
    <t>Alte venituri care nu se iau in calcul la productivitatea muncii cf.Legii anuale a Bugetului de stat</t>
  </si>
  <si>
    <t>Productivitatea muncii în unităţi valorice pe total personal mediu (mii lei/persoană) ((rd. 2)/ rd. 153)**</t>
  </si>
  <si>
    <t>Productivitatea muncii în unităţi valorice pe total personal mediu recalculata cf Legii Bugetului de stat (mii lei/persoană) ((rd. 2-rd.11)/ rd. 153)**</t>
  </si>
  <si>
    <t>FABIAN DANA</t>
  </si>
  <si>
    <t>diferente
2018-2017</t>
  </si>
  <si>
    <t>Programul de investiţii, dotări şi sursele de finanţare</t>
  </si>
  <si>
    <t>an 2020</t>
  </si>
  <si>
    <t>- autobuze si microbuze second hand, surse proprii</t>
  </si>
  <si>
    <t>- imobilizari necorporale - soft windows</t>
  </si>
  <si>
    <t>- masina de spalat industriala</t>
  </si>
  <si>
    <t>- cric pneumatic</t>
  </si>
  <si>
    <t>- pistol pneumatic</t>
  </si>
  <si>
    <t>- echipamente necesare autorizarii de securitate la incendiu conform scenariu</t>
  </si>
  <si>
    <t>- inlocuire tevi pentru agent termic intre hala de reparatii si atelier electricieni</t>
  </si>
  <si>
    <t>- inlocuirea cazanelor din centrala termică (autorizatii, epertiză, montaj, etc.)</t>
  </si>
  <si>
    <t>Câştigul mediu lunar pe salariat (lei/persoană) determinat pe baza cheltuielilor de natură salarială recalculat cf. Legii anuale a bug de stat [(rd. 150 - rd.93* - rd.98-rd.89'-rd89''-rd89''' - rd.90')/rd. 153]/12*1000</t>
  </si>
  <si>
    <t>FABIAN DANA IOANA</t>
  </si>
  <si>
    <t>-pompa combustibil+sistem gestiune</t>
  </si>
  <si>
    <t>- imobilizari necorporale - soft tester autobuze</t>
  </si>
  <si>
    <t>modernizare echipament retea interioara</t>
  </si>
  <si>
    <t>bariera la intrarea in unitate</t>
  </si>
  <si>
    <t>Detalierea indicatorilor economico-financiari prevăzuţi în bugetul de venituri şi cheltuieli rectificat
pe anul 2019</t>
  </si>
  <si>
    <t>Realizat an N-2
(2017)</t>
  </si>
  <si>
    <t>An precedent (N-1) -2018</t>
  </si>
  <si>
    <t xml:space="preserve">conform HCL310/11.12.2018
</t>
  </si>
  <si>
    <t>Realizat
31.12.2018</t>
  </si>
  <si>
    <t>An curent (N) - 2019</t>
  </si>
  <si>
    <t>Realizat
31.03.2019</t>
  </si>
  <si>
    <t>Propuneri rectificare an curent 2019</t>
  </si>
  <si>
    <t>Aprobat an curent (N)
2019</t>
  </si>
  <si>
    <t>Propuneri rectificare an curent (N)
2019</t>
  </si>
  <si>
    <t>Estimări 
an N + 1
2020</t>
  </si>
  <si>
    <t>Estimări
 an N + 2
2021</t>
  </si>
  <si>
    <t>pe anul 2019</t>
  </si>
  <si>
    <t>Prevederi an N-2
2017</t>
  </si>
  <si>
    <t>Prevederi an precedent (N-1)
2018</t>
  </si>
  <si>
    <t>- bazine supraterane pentru combustibil</t>
  </si>
  <si>
    <t>30,04,2019</t>
  </si>
  <si>
    <t>- spalatorie cu perii</t>
  </si>
  <si>
    <t>31,12,2019</t>
  </si>
  <si>
    <t>- logan dokker</t>
  </si>
  <si>
    <t>- echipament service autobuze</t>
  </si>
  <si>
    <t>an precedent 2018</t>
  </si>
  <si>
    <t>an curent 2019</t>
  </si>
  <si>
    <t>an 2021</t>
  </si>
  <si>
    <t>Total
An
8=8d</t>
  </si>
</sst>
</file>

<file path=xl/styles.xml><?xml version="1.0" encoding="utf-8"?>
<styleSheet xmlns="http://schemas.openxmlformats.org/spreadsheetml/2006/main">
  <numFmts count="31">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
    <numFmt numFmtId="182" formatCode="0.00000"/>
    <numFmt numFmtId="183" formatCode="0.0000"/>
    <numFmt numFmtId="184" formatCode="0.0000000"/>
    <numFmt numFmtId="185" formatCode="0.000000"/>
    <numFmt numFmtId="186" formatCode="#,##0.0"/>
  </numFmts>
  <fonts count="52">
    <font>
      <sz val="10"/>
      <name val="Arial"/>
      <family val="2"/>
    </font>
    <font>
      <sz val="10"/>
      <name val="Times New Roman"/>
      <family val="1"/>
    </font>
    <font>
      <sz val="11"/>
      <name val="Times New Roman"/>
      <family val="1"/>
    </font>
    <font>
      <b/>
      <sz val="10"/>
      <name val="Times New Roman"/>
      <family val="1"/>
    </font>
    <font>
      <i/>
      <sz val="10"/>
      <name val="Times New Roman"/>
      <family val="1"/>
    </font>
    <font>
      <sz val="8"/>
      <name val="Times New Roman"/>
      <family val="1"/>
    </font>
    <font>
      <b/>
      <sz val="10"/>
      <name val="Arial"/>
      <family val="2"/>
    </font>
    <font>
      <sz val="12"/>
      <name val="Times New Roman"/>
      <family val="1"/>
    </font>
    <font>
      <sz val="9"/>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10"/>
      <color indexed="10"/>
      <name val="Arial"/>
      <family val="2"/>
    </font>
    <font>
      <sz val="11"/>
      <color indexed="10"/>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10"/>
      <color rgb="FFFF0000"/>
      <name val="Arial"/>
      <family val="2"/>
    </font>
    <font>
      <sz val="11"/>
      <color rgb="FFFF0000"/>
      <name val="Times New Roman"/>
      <family val="1"/>
    </font>
    <font>
      <b/>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thin"/>
      <right style="thin"/>
      <top style="thin"/>
      <bottom style="thin"/>
    </border>
    <border>
      <left style="hair"/>
      <right style="hair"/>
      <top style="hair"/>
      <bottom style="hair"/>
    </border>
    <border>
      <left>
        <color indexed="63"/>
      </left>
      <right style="thin"/>
      <top style="thin"/>
      <bottom style="thin"/>
    </border>
    <border>
      <left>
        <color indexed="63"/>
      </left>
      <right style="hair"/>
      <top style="hair"/>
      <bottom style="hair"/>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9">
    <xf numFmtId="0" fontId="0" fillId="0" borderId="0" xfId="0" applyAlignment="1">
      <alignment/>
    </xf>
    <xf numFmtId="0" fontId="0" fillId="0" borderId="0" xfId="0" applyFont="1" applyAlignment="1">
      <alignment/>
    </xf>
    <xf numFmtId="0" fontId="0" fillId="0" borderId="0" xfId="0" applyBorder="1" applyAlignment="1">
      <alignment/>
    </xf>
    <xf numFmtId="0" fontId="1" fillId="0" borderId="0" xfId="0" applyFont="1" applyBorder="1" applyAlignment="1">
      <alignment horizontal="center" vertical="center" wrapText="1"/>
    </xf>
    <xf numFmtId="0" fontId="1" fillId="0" borderId="0" xfId="0" applyFont="1" applyAlignment="1">
      <alignment/>
    </xf>
    <xf numFmtId="0" fontId="0" fillId="0" borderId="0" xfId="0" applyBorder="1" applyAlignment="1">
      <alignment/>
    </xf>
    <xf numFmtId="0" fontId="1" fillId="0" borderId="0" xfId="0" applyFont="1" applyBorder="1" applyAlignment="1">
      <alignment horizontal="center" vertical="center"/>
    </xf>
    <xf numFmtId="0" fontId="2" fillId="0" borderId="0" xfId="0" applyFont="1" applyAlignment="1">
      <alignment/>
    </xf>
    <xf numFmtId="0" fontId="0" fillId="0" borderId="0" xfId="0" applyAlignment="1">
      <alignment/>
    </xf>
    <xf numFmtId="0" fontId="1" fillId="0" borderId="0" xfId="0" applyFont="1" applyAlignment="1">
      <alignment wrapText="1"/>
    </xf>
    <xf numFmtId="0" fontId="0" fillId="0" borderId="10" xfId="0" applyBorder="1" applyAlignment="1">
      <alignment/>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10" xfId="0" applyFont="1" applyBorder="1" applyAlignment="1">
      <alignment horizontal="center" vertical="top"/>
    </xf>
    <xf numFmtId="0" fontId="1" fillId="0" borderId="10" xfId="0" applyFont="1" applyBorder="1" applyAlignment="1">
      <alignment horizontal="left" vertical="top" wrapText="1"/>
    </xf>
    <xf numFmtId="0" fontId="0" fillId="0" borderId="0" xfId="0" applyFont="1" applyAlignment="1">
      <alignment/>
    </xf>
    <xf numFmtId="0" fontId="1" fillId="0" borderId="0" xfId="0" applyFont="1" applyAlignment="1">
      <alignment/>
    </xf>
    <xf numFmtId="0" fontId="2" fillId="0" borderId="0" xfId="0" applyFont="1" applyAlignment="1">
      <alignment horizontal="center" wrapText="1"/>
    </xf>
    <xf numFmtId="0" fontId="2" fillId="0" borderId="0" xfId="0" applyFont="1" applyAlignment="1">
      <alignment wrapText="1"/>
    </xf>
    <xf numFmtId="0" fontId="1" fillId="0" borderId="0" xfId="0" applyFont="1" applyAlignment="1">
      <alignment horizontal="center" vertical="center" wrapText="1"/>
    </xf>
    <xf numFmtId="0" fontId="1" fillId="0" borderId="10" xfId="0" applyFont="1" applyBorder="1" applyAlignment="1">
      <alignment horizontal="left" vertical="top"/>
    </xf>
    <xf numFmtId="0" fontId="1" fillId="0" borderId="0" xfId="0" applyFont="1" applyAlignment="1">
      <alignment wrapText="1"/>
    </xf>
    <xf numFmtId="1" fontId="1" fillId="0" borderId="10" xfId="0" applyNumberFormat="1" applyFont="1" applyBorder="1" applyAlignment="1">
      <alignment horizontal="center" vertical="top"/>
    </xf>
    <xf numFmtId="2" fontId="1" fillId="0" borderId="10" xfId="0" applyNumberFormat="1" applyFont="1" applyBorder="1" applyAlignment="1">
      <alignment horizontal="center" vertical="top"/>
    </xf>
    <xf numFmtId="183" fontId="1" fillId="0" borderId="10" xfId="0" applyNumberFormat="1" applyFont="1" applyBorder="1" applyAlignment="1">
      <alignment horizontal="center" vertical="top"/>
    </xf>
    <xf numFmtId="2" fontId="1" fillId="0" borderId="10" xfId="0" applyNumberFormat="1" applyFont="1" applyBorder="1" applyAlignment="1">
      <alignment horizontal="left" vertical="top" indent="1"/>
    </xf>
    <xf numFmtId="0" fontId="0" fillId="0" borderId="11" xfId="0" applyBorder="1" applyAlignment="1">
      <alignment horizontal="right"/>
    </xf>
    <xf numFmtId="3" fontId="1" fillId="0" borderId="11" xfId="0" applyNumberFormat="1" applyFont="1" applyBorder="1" applyAlignment="1">
      <alignment/>
    </xf>
    <xf numFmtId="0" fontId="1" fillId="0" borderId="11" xfId="0" applyFont="1" applyBorder="1" applyAlignment="1">
      <alignment horizontal="right"/>
    </xf>
    <xf numFmtId="0" fontId="1" fillId="0" borderId="11" xfId="0" applyFont="1" applyBorder="1" applyAlignment="1">
      <alignment/>
    </xf>
    <xf numFmtId="1" fontId="1" fillId="0" borderId="11" xfId="0" applyNumberFormat="1" applyFont="1" applyBorder="1" applyAlignment="1">
      <alignment horizontal="right"/>
    </xf>
    <xf numFmtId="14" fontId="1" fillId="0" borderId="11" xfId="0" applyNumberFormat="1" applyFont="1" applyBorder="1" applyAlignment="1">
      <alignment/>
    </xf>
    <xf numFmtId="1" fontId="3" fillId="0" borderId="11" xfId="0" applyNumberFormat="1" applyFont="1" applyBorder="1" applyAlignment="1">
      <alignment wrapText="1"/>
    </xf>
    <xf numFmtId="1" fontId="1" fillId="0" borderId="11" xfId="0" applyNumberFormat="1" applyFont="1" applyBorder="1" applyAlignment="1">
      <alignment/>
    </xf>
    <xf numFmtId="3" fontId="1" fillId="0" borderId="11" xfId="0" applyNumberFormat="1" applyFont="1" applyBorder="1" applyAlignment="1">
      <alignment horizontal="right"/>
    </xf>
    <xf numFmtId="3" fontId="0" fillId="0" borderId="11" xfId="0" applyNumberFormat="1" applyBorder="1" applyAlignment="1">
      <alignment horizontal="right"/>
    </xf>
    <xf numFmtId="0" fontId="3" fillId="0" borderId="10" xfId="0" applyFont="1" applyBorder="1" applyAlignment="1">
      <alignment horizontal="center" vertical="top"/>
    </xf>
    <xf numFmtId="0" fontId="0" fillId="0" borderId="0" xfId="0" applyAlignment="1">
      <alignment wrapText="1"/>
    </xf>
    <xf numFmtId="1" fontId="1" fillId="0" borderId="11" xfId="0" applyNumberFormat="1" applyFont="1" applyBorder="1" applyAlignment="1">
      <alignment wrapText="1"/>
    </xf>
    <xf numFmtId="49" fontId="1" fillId="0" borderId="11" xfId="0" applyNumberFormat="1" applyFont="1" applyBorder="1" applyAlignment="1" quotePrefix="1">
      <alignment wrapText="1"/>
    </xf>
    <xf numFmtId="0" fontId="6" fillId="0" borderId="0" xfId="0" applyFont="1" applyAlignment="1">
      <alignment/>
    </xf>
    <xf numFmtId="0" fontId="0" fillId="0" borderId="11" xfId="0" applyBorder="1" applyAlignment="1">
      <alignment/>
    </xf>
    <xf numFmtId="1" fontId="3" fillId="0" borderId="11" xfId="0" applyNumberFormat="1" applyFont="1" applyBorder="1" applyAlignment="1">
      <alignment/>
    </xf>
    <xf numFmtId="0" fontId="0" fillId="0" borderId="0" xfId="0" applyBorder="1" applyAlignment="1">
      <alignment wrapText="1"/>
    </xf>
    <xf numFmtId="49" fontId="1" fillId="0" borderId="11" xfId="0" applyNumberFormat="1" applyFont="1" applyBorder="1" applyAlignment="1">
      <alignment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11" xfId="0" applyFont="1" applyBorder="1" applyAlignment="1">
      <alignment horizontal="center" vertical="top"/>
    </xf>
    <xf numFmtId="0" fontId="1" fillId="0" borderId="11" xfId="0" applyFont="1" applyBorder="1" applyAlignment="1">
      <alignment horizontal="left" vertical="top" wrapText="1"/>
    </xf>
    <xf numFmtId="0" fontId="1" fillId="0" borderId="11" xfId="0" applyFont="1" applyBorder="1" applyAlignment="1">
      <alignment horizontal="left" vertical="top"/>
    </xf>
    <xf numFmtId="0" fontId="3" fillId="0" borderId="11" xfId="0" applyFont="1" applyBorder="1" applyAlignment="1">
      <alignment horizontal="center" vertical="top" wrapText="1"/>
    </xf>
    <xf numFmtId="0" fontId="3" fillId="0" borderId="11" xfId="0" applyFont="1" applyBorder="1" applyAlignment="1">
      <alignment horizontal="center" vertical="top"/>
    </xf>
    <xf numFmtId="0" fontId="3" fillId="0" borderId="11" xfId="0" applyFont="1" applyBorder="1" applyAlignment="1">
      <alignment horizontal="left" vertical="top" wrapText="1"/>
    </xf>
    <xf numFmtId="0" fontId="3" fillId="0" borderId="11" xfId="0" applyFont="1" applyBorder="1" applyAlignment="1">
      <alignment horizontal="left" vertical="top"/>
    </xf>
    <xf numFmtId="0" fontId="3" fillId="0" borderId="11" xfId="0" applyFont="1" applyBorder="1" applyAlignment="1">
      <alignment horizontal="center" vertical="top" wrapText="1"/>
    </xf>
    <xf numFmtId="3" fontId="1" fillId="0" borderId="11" xfId="0" applyNumberFormat="1" applyFont="1" applyBorder="1" applyAlignment="1">
      <alignment horizontal="right" vertical="top"/>
    </xf>
    <xf numFmtId="14" fontId="1" fillId="0" borderId="11" xfId="0" applyNumberFormat="1" applyFont="1" applyBorder="1" applyAlignment="1">
      <alignment horizontal="left" vertical="top"/>
    </xf>
    <xf numFmtId="0" fontId="0" fillId="0" borderId="0" xfId="0" applyFont="1" applyBorder="1" applyAlignment="1">
      <alignment/>
    </xf>
    <xf numFmtId="0" fontId="0" fillId="0" borderId="11" xfId="0" applyFont="1" applyBorder="1" applyAlignment="1">
      <alignment/>
    </xf>
    <xf numFmtId="0" fontId="1" fillId="0" borderId="11" xfId="0" applyFont="1" applyBorder="1" applyAlignment="1">
      <alignment vertical="center" wrapText="1"/>
    </xf>
    <xf numFmtId="0" fontId="1" fillId="0" borderId="11" xfId="0" applyFont="1" applyBorder="1" applyAlignment="1">
      <alignment horizontal="left" vertical="center" wrapText="1"/>
    </xf>
    <xf numFmtId="0" fontId="1" fillId="0" borderId="11" xfId="0" applyFont="1" applyBorder="1" applyAlignment="1">
      <alignment horizontal="center" vertical="top"/>
    </xf>
    <xf numFmtId="1" fontId="1" fillId="0" borderId="11" xfId="0" applyNumberFormat="1" applyFont="1" applyBorder="1" applyAlignment="1">
      <alignment horizontal="center" vertical="top"/>
    </xf>
    <xf numFmtId="0" fontId="1" fillId="0" borderId="11" xfId="0" applyFont="1" applyBorder="1" applyAlignment="1" quotePrefix="1">
      <alignment horizontal="center" vertical="top" wrapText="1"/>
    </xf>
    <xf numFmtId="180" fontId="1" fillId="0" borderId="11" xfId="0" applyNumberFormat="1" applyFont="1" applyBorder="1" applyAlignment="1">
      <alignment horizontal="center" vertical="top"/>
    </xf>
    <xf numFmtId="2" fontId="1" fillId="0" borderId="11" xfId="0" applyNumberFormat="1" applyFont="1" applyBorder="1" applyAlignment="1">
      <alignment horizontal="center" vertical="top"/>
    </xf>
    <xf numFmtId="0" fontId="0" fillId="0" borderId="0" xfId="0" applyAlignment="1">
      <alignment horizontal="center"/>
    </xf>
    <xf numFmtId="0" fontId="1" fillId="0" borderId="0" xfId="0" applyFont="1" applyAlignment="1">
      <alignment horizontal="center"/>
    </xf>
    <xf numFmtId="0" fontId="1" fillId="0" borderId="0" xfId="0" applyFont="1" applyFill="1" applyBorder="1" applyAlignment="1" quotePrefix="1">
      <alignment horizontal="center" vertical="center" wrapText="1"/>
    </xf>
    <xf numFmtId="0" fontId="0" fillId="0" borderId="11" xfId="0" applyBorder="1" applyAlignment="1">
      <alignment horizontal="center"/>
    </xf>
    <xf numFmtId="0" fontId="1" fillId="0" borderId="11" xfId="0" applyFont="1" applyFill="1" applyBorder="1" applyAlignment="1" quotePrefix="1">
      <alignment horizontal="center" vertical="center" wrapText="1"/>
    </xf>
    <xf numFmtId="0" fontId="3" fillId="0" borderId="11" xfId="0" applyFont="1" applyFill="1" applyBorder="1" applyAlignment="1">
      <alignment horizontal="center" vertical="top"/>
    </xf>
    <xf numFmtId="0" fontId="5" fillId="0" borderId="11" xfId="0" applyFont="1" applyBorder="1" applyAlignment="1">
      <alignment horizontal="center" vertical="center" wrapText="1"/>
    </xf>
    <xf numFmtId="0" fontId="1" fillId="0" borderId="12" xfId="0" applyFont="1" applyBorder="1" applyAlignment="1">
      <alignment horizontal="center" vertical="top" wrapText="1"/>
    </xf>
    <xf numFmtId="0" fontId="48" fillId="0" borderId="0" xfId="0" applyFont="1" applyBorder="1" applyAlignment="1">
      <alignment horizontal="center" vertical="center" wrapText="1"/>
    </xf>
    <xf numFmtId="0" fontId="48" fillId="0" borderId="0" xfId="0" applyFont="1" applyBorder="1" applyAlignment="1">
      <alignment horizontal="center" vertical="center"/>
    </xf>
    <xf numFmtId="0" fontId="49" fillId="0" borderId="0" xfId="0" applyFont="1" applyAlignment="1">
      <alignment/>
    </xf>
    <xf numFmtId="0" fontId="49" fillId="0" borderId="0" xfId="0" applyFont="1" applyAlignment="1">
      <alignment/>
    </xf>
    <xf numFmtId="0" fontId="48" fillId="0" borderId="0" xfId="0" applyFont="1" applyAlignment="1">
      <alignment/>
    </xf>
    <xf numFmtId="1" fontId="1" fillId="0" borderId="13" xfId="0" applyNumberFormat="1" applyFont="1" applyBorder="1" applyAlignment="1">
      <alignment horizontal="center" vertical="top"/>
    </xf>
    <xf numFmtId="1" fontId="3" fillId="0" borderId="11" xfId="0" applyNumberFormat="1" applyFont="1" applyBorder="1" applyAlignment="1">
      <alignment horizontal="center" vertical="top"/>
    </xf>
    <xf numFmtId="181" fontId="3" fillId="0" borderId="11" xfId="0" applyNumberFormat="1" applyFont="1" applyFill="1" applyBorder="1" applyAlignment="1">
      <alignment horizontal="center" vertical="top"/>
    </xf>
    <xf numFmtId="14" fontId="1" fillId="0" borderId="11" xfId="0" applyNumberFormat="1" applyFont="1" applyBorder="1" applyAlignment="1">
      <alignment/>
    </xf>
    <xf numFmtId="0" fontId="1" fillId="0" borderId="11" xfId="0" applyFont="1" applyBorder="1" applyAlignment="1">
      <alignment/>
    </xf>
    <xf numFmtId="0" fontId="1" fillId="0" borderId="11" xfId="0" applyFont="1" applyBorder="1" applyAlignment="1" quotePrefix="1">
      <alignment horizontal="left" vertical="top" wrapText="1"/>
    </xf>
    <xf numFmtId="14" fontId="1" fillId="0" borderId="11" xfId="0" applyNumberFormat="1" applyFont="1" applyBorder="1" applyAlignment="1">
      <alignment horizontal="center" vertical="center"/>
    </xf>
    <xf numFmtId="0" fontId="1" fillId="0" borderId="0" xfId="0" applyFont="1" applyBorder="1" applyAlignment="1">
      <alignment horizontal="center" vertical="top"/>
    </xf>
    <xf numFmtId="1" fontId="1" fillId="0" borderId="11" xfId="0" applyNumberFormat="1" applyFont="1" applyBorder="1" applyAlignment="1">
      <alignment horizontal="center" vertical="top" wrapText="1"/>
    </xf>
    <xf numFmtId="0" fontId="3" fillId="0" borderId="13" xfId="0" applyFont="1" applyBorder="1" applyAlignment="1">
      <alignment horizontal="center" vertical="top"/>
    </xf>
    <xf numFmtId="0" fontId="1" fillId="0" borderId="13" xfId="0" applyFont="1" applyBorder="1" applyAlignment="1">
      <alignment horizontal="center" vertical="top"/>
    </xf>
    <xf numFmtId="0" fontId="3" fillId="0" borderId="14" xfId="0" applyFont="1" applyBorder="1" applyAlignment="1">
      <alignment horizontal="center" vertical="top"/>
    </xf>
    <xf numFmtId="180" fontId="1" fillId="0" borderId="13" xfId="0" applyNumberFormat="1" applyFont="1" applyBorder="1" applyAlignment="1">
      <alignment horizontal="center" vertical="top"/>
    </xf>
    <xf numFmtId="0" fontId="1" fillId="0" borderId="13" xfId="0" applyFont="1" applyBorder="1" applyAlignment="1">
      <alignment horizontal="center" vertical="top" wrapText="1"/>
    </xf>
    <xf numFmtId="0" fontId="50" fillId="0" borderId="0" xfId="0" applyFont="1" applyAlignment="1">
      <alignment/>
    </xf>
    <xf numFmtId="0" fontId="49" fillId="0" borderId="0" xfId="0" applyFont="1" applyBorder="1" applyAlignment="1">
      <alignment/>
    </xf>
    <xf numFmtId="0" fontId="51" fillId="0" borderId="0" xfId="0" applyFont="1" applyBorder="1" applyAlignment="1">
      <alignment horizontal="center" vertical="top"/>
    </xf>
    <xf numFmtId="1" fontId="3" fillId="0" borderId="13" xfId="0" applyNumberFormat="1" applyFont="1" applyBorder="1" applyAlignment="1">
      <alignment horizontal="center" vertical="top"/>
    </xf>
    <xf numFmtId="2" fontId="1" fillId="0" borderId="13" xfId="0" applyNumberFormat="1" applyFont="1" applyBorder="1" applyAlignment="1">
      <alignment horizontal="center" vertical="top"/>
    </xf>
    <xf numFmtId="180" fontId="3" fillId="0" borderId="13" xfId="0" applyNumberFormat="1" applyFont="1" applyBorder="1" applyAlignment="1">
      <alignment horizontal="center" vertical="top"/>
    </xf>
    <xf numFmtId="181" fontId="1" fillId="0" borderId="13" xfId="0" applyNumberFormat="1" applyFont="1" applyBorder="1" applyAlignment="1">
      <alignment horizontal="center" vertical="top"/>
    </xf>
    <xf numFmtId="2" fontId="3" fillId="0" borderId="11" xfId="0" applyNumberFormat="1" applyFont="1" applyBorder="1" applyAlignment="1">
      <alignment horizontal="center" vertical="top"/>
    </xf>
    <xf numFmtId="0" fontId="1" fillId="0" borderId="12" xfId="0" applyFont="1" applyBorder="1" applyAlignment="1">
      <alignment horizontal="center" vertical="top"/>
    </xf>
    <xf numFmtId="0" fontId="7" fillId="0" borderId="12" xfId="0" applyFont="1" applyBorder="1" applyAlignment="1">
      <alignment horizontal="center" vertical="top"/>
    </xf>
    <xf numFmtId="0" fontId="8" fillId="0" borderId="11" xfId="0" applyFont="1" applyBorder="1" applyAlignment="1">
      <alignment horizontal="center" vertical="center" wrapText="1"/>
    </xf>
    <xf numFmtId="0" fontId="5" fillId="0" borderId="11" xfId="0" applyFont="1" applyBorder="1" applyAlignment="1">
      <alignment vertical="center" wrapText="1"/>
    </xf>
    <xf numFmtId="0" fontId="9" fillId="0" borderId="11" xfId="0" applyFont="1" applyBorder="1" applyAlignment="1">
      <alignment horizontal="center" vertical="top"/>
    </xf>
    <xf numFmtId="0" fontId="3" fillId="0" borderId="12" xfId="0" applyFont="1" applyBorder="1" applyAlignment="1">
      <alignment horizontal="center" vertical="top"/>
    </xf>
    <xf numFmtId="1" fontId="3" fillId="0" borderId="12" xfId="0" applyNumberFormat="1" applyFont="1" applyBorder="1" applyAlignment="1">
      <alignment horizontal="center" vertical="top"/>
    </xf>
    <xf numFmtId="0" fontId="1" fillId="0" borderId="10" xfId="0" applyFont="1" applyBorder="1" applyAlignment="1">
      <alignment horizontal="center" vertical="center" wrapText="1"/>
    </xf>
    <xf numFmtId="0" fontId="1" fillId="0" borderId="10" xfId="0" applyFont="1" applyBorder="1" applyAlignment="1">
      <alignment horizontal="left" vertical="top" wrapText="1"/>
    </xf>
    <xf numFmtId="0" fontId="1" fillId="0" borderId="0" xfId="0" applyFont="1" applyBorder="1" applyAlignment="1">
      <alignment wrapText="1"/>
    </xf>
    <xf numFmtId="0" fontId="1" fillId="0" borderId="0" xfId="0" applyFont="1" applyBorder="1" applyAlignment="1">
      <alignment horizontal="center" vertical="center" wrapText="1"/>
    </xf>
    <xf numFmtId="0" fontId="2" fillId="0" borderId="0" xfId="0" applyFont="1" applyBorder="1" applyAlignment="1">
      <alignment horizontal="center" wrapText="1"/>
    </xf>
    <xf numFmtId="0" fontId="0" fillId="0" borderId="10" xfId="0" applyBorder="1" applyAlignment="1">
      <alignment/>
    </xf>
    <xf numFmtId="0" fontId="1" fillId="0" borderId="10" xfId="0" applyFont="1" applyBorder="1" applyAlignment="1">
      <alignment horizontal="center" vertical="top"/>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8" fillId="0" borderId="1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11" xfId="0" applyFont="1" applyBorder="1" applyAlignment="1">
      <alignment/>
    </xf>
    <xf numFmtId="0" fontId="1"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11" xfId="0" applyFont="1" applyBorder="1" applyAlignment="1">
      <alignment horizontal="left" vertical="top" wrapText="1"/>
    </xf>
    <xf numFmtId="0" fontId="1" fillId="0" borderId="11" xfId="0" applyFont="1" applyBorder="1" applyAlignment="1">
      <alignment horizontal="center" vertical="top"/>
    </xf>
    <xf numFmtId="0" fontId="4" fillId="0" borderId="11" xfId="0" applyFont="1" applyBorder="1" applyAlignment="1">
      <alignment horizontal="left" vertical="top" wrapText="1"/>
    </xf>
    <xf numFmtId="0" fontId="4" fillId="0" borderId="12" xfId="0" applyFont="1" applyBorder="1" applyAlignment="1" quotePrefix="1">
      <alignment horizontal="left" vertical="top" wrapText="1"/>
    </xf>
    <xf numFmtId="0" fontId="4" fillId="0" borderId="11" xfId="0" applyFont="1" applyBorder="1" applyAlignment="1">
      <alignment horizontal="left" vertical="top" wrapText="1"/>
    </xf>
    <xf numFmtId="0" fontId="1" fillId="0" borderId="0" xfId="0" applyFont="1" applyBorder="1" applyAlignment="1">
      <alignment wrapText="1"/>
    </xf>
    <xf numFmtId="0" fontId="4" fillId="0" borderId="12" xfId="0" applyFont="1" applyBorder="1" applyAlignment="1">
      <alignment horizontal="left" vertical="top" wrapText="1"/>
    </xf>
    <xf numFmtId="0" fontId="1" fillId="0" borderId="20" xfId="0" applyFont="1" applyBorder="1" applyAlignment="1">
      <alignment horizontal="left" vertical="top" wrapText="1"/>
    </xf>
    <xf numFmtId="0" fontId="1" fillId="0" borderId="13" xfId="0" applyFont="1" applyBorder="1" applyAlignment="1">
      <alignment horizontal="left" vertical="top" wrapText="1"/>
    </xf>
    <xf numFmtId="0" fontId="1" fillId="0" borderId="11" xfId="0" applyFont="1" applyBorder="1" applyAlignment="1">
      <alignment horizontal="center" vertical="center"/>
    </xf>
    <xf numFmtId="0" fontId="0" fillId="0" borderId="11" xfId="0" applyBorder="1" applyAlignment="1">
      <alignment/>
    </xf>
    <xf numFmtId="0" fontId="1" fillId="0" borderId="1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8</xdr:col>
      <xdr:colOff>133350</xdr:colOff>
      <xdr:row>24</xdr:row>
      <xdr:rowOff>66675</xdr:rowOff>
    </xdr:to>
    <xdr:pic>
      <xdr:nvPicPr>
        <xdr:cNvPr id="1" name="Graphics 1"/>
        <xdr:cNvPicPr preferRelativeResize="1">
          <a:picLocks noChangeAspect="1"/>
        </xdr:cNvPicPr>
      </xdr:nvPicPr>
      <xdr:blipFill>
        <a:blip r:embed="rId1"/>
        <a:stretch>
          <a:fillRect/>
        </a:stretch>
      </xdr:blipFill>
      <xdr:spPr>
        <a:xfrm>
          <a:off x="0" y="161925"/>
          <a:ext cx="6305550" cy="3790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CRETARIAT\secretariat\Users\User1\Documents\2016\BVC%202016\rectificare%202\bun%20rectificare%202%20ANEXE%20BVC%202016%20ORDIN%2020-2016%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CRETARIAT\secretariat\BVC2018\BVC%20RECTIF.3%202018\ANEXE%20BVC%202018%20ORDIN%20314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A1"/>
      <sheetName val="ANEXA2"/>
      <sheetName val="ANEXA3"/>
      <sheetName val="ANEXA4"/>
      <sheetName val="ANEXA5"/>
      <sheetName val="ANEXA6"/>
      <sheetName val="ANEXA01"/>
      <sheetName val="ANEXA02"/>
    </sheetNames>
    <sheetDataSet>
      <sheetData sheetId="0">
        <row r="73">
          <cell r="B73" t="str">
            <v>DIRECTOR GENERAL</v>
          </cell>
          <cell r="H73" t="str">
            <v>DIRECTOR ECONOMIC</v>
          </cell>
        </row>
        <row r="74">
          <cell r="B74" t="str">
            <v>BUJOR IONUT ANTONIO</v>
          </cell>
        </row>
        <row r="77">
          <cell r="H77" t="str">
            <v>VIZAT CFG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A1"/>
      <sheetName val="ANEXA2"/>
      <sheetName val="ANEXA3"/>
      <sheetName val="ANEXA4"/>
    </sheetNames>
    <sheetDataSet>
      <sheetData sheetId="0">
        <row r="75">
          <cell r="H75" t="str">
            <v>FABIAN DANA IOANA</v>
          </cell>
        </row>
      </sheetData>
      <sheetData sheetId="3">
        <row r="19">
          <cell r="H19">
            <v>0</v>
          </cell>
          <cell r="I1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77"/>
  <sheetViews>
    <sheetView tabSelected="1" zoomScale="94" zoomScaleNormal="94" zoomScalePageLayoutView="0" workbookViewId="0" topLeftCell="A1">
      <selection activeCell="G35" sqref="G35"/>
    </sheetView>
  </sheetViews>
  <sheetFormatPr defaultColWidth="11.57421875" defaultRowHeight="12.75"/>
  <cols>
    <col min="1" max="4" width="3.8515625" style="0" customWidth="1"/>
    <col min="5" max="5" width="39.7109375" style="0" customWidth="1"/>
    <col min="6" max="6" width="5.140625" style="1" customWidth="1"/>
    <col min="7" max="7" width="9.28125" style="0" customWidth="1"/>
    <col min="8" max="8" width="9.7109375" style="0" customWidth="1"/>
    <col min="9" max="9" width="7.28125" style="0" customWidth="1"/>
    <col min="10" max="10" width="8.7109375" style="77" customWidth="1"/>
    <col min="11" max="11" width="8.8515625" style="77" customWidth="1"/>
    <col min="12" max="12" width="10.57421875" style="0" customWidth="1"/>
    <col min="13" max="13" width="9.8515625" style="0" customWidth="1"/>
  </cols>
  <sheetData>
    <row r="1" spans="1:13" ht="12.75" customHeight="1">
      <c r="A1" s="2"/>
      <c r="B1" s="2"/>
      <c r="C1" s="2"/>
      <c r="D1" s="3"/>
      <c r="E1" s="3"/>
      <c r="F1" s="3"/>
      <c r="G1" s="3"/>
      <c r="H1" s="3"/>
      <c r="I1" s="3"/>
      <c r="J1" s="74"/>
      <c r="K1" s="74"/>
      <c r="L1" s="111" t="s">
        <v>0</v>
      </c>
      <c r="M1" s="111"/>
    </row>
    <row r="2" spans="1:13" s="8" customFormat="1" ht="12.75" customHeight="1">
      <c r="A2" s="4" t="s">
        <v>375</v>
      </c>
      <c r="B2" s="5"/>
      <c r="C2" s="5"/>
      <c r="D2" s="6"/>
      <c r="E2" s="6"/>
      <c r="F2" s="6"/>
      <c r="G2" s="6"/>
      <c r="H2" s="6"/>
      <c r="I2" s="6"/>
      <c r="J2" s="75"/>
      <c r="K2" s="75"/>
      <c r="L2" s="6"/>
      <c r="M2" s="7"/>
    </row>
    <row r="3" spans="1:13" s="8" customFormat="1" ht="12.75" customHeight="1">
      <c r="A3" s="4" t="s">
        <v>376</v>
      </c>
      <c r="B3" s="5"/>
      <c r="C3" s="5"/>
      <c r="D3" s="6"/>
      <c r="E3" s="6"/>
      <c r="F3" s="6"/>
      <c r="G3" s="6"/>
      <c r="H3" s="6"/>
      <c r="I3" s="6"/>
      <c r="J3" s="75"/>
      <c r="K3" s="75"/>
      <c r="L3" s="6"/>
      <c r="M3" s="7"/>
    </row>
    <row r="4" spans="1:13" s="8" customFormat="1" ht="12.75" customHeight="1">
      <c r="A4" s="4" t="s">
        <v>377</v>
      </c>
      <c r="B4" s="5"/>
      <c r="C4" s="5"/>
      <c r="D4" s="6"/>
      <c r="E4" s="6"/>
      <c r="F4" s="6"/>
      <c r="G4" s="6"/>
      <c r="H4" s="6"/>
      <c r="I4" s="6"/>
      <c r="J4" s="75"/>
      <c r="K4" s="75"/>
      <c r="L4" s="6"/>
      <c r="M4" s="7"/>
    </row>
    <row r="5" spans="1:13" s="8" customFormat="1" ht="12.75" customHeight="1">
      <c r="A5" s="4" t="s">
        <v>378</v>
      </c>
      <c r="B5" s="5"/>
      <c r="C5" s="5"/>
      <c r="D5" s="6"/>
      <c r="E5" s="6"/>
      <c r="F5" s="6"/>
      <c r="G5" s="6"/>
      <c r="H5" s="6"/>
      <c r="I5" s="6"/>
      <c r="J5" s="75"/>
      <c r="K5" s="75"/>
      <c r="L5" s="6"/>
      <c r="M5" s="7"/>
    </row>
    <row r="6" spans="1:13" ht="12.75" customHeight="1">
      <c r="A6" s="112" t="s">
        <v>349</v>
      </c>
      <c r="B6" s="112"/>
      <c r="C6" s="112"/>
      <c r="D6" s="112"/>
      <c r="E6" s="112"/>
      <c r="F6" s="112"/>
      <c r="G6" s="112"/>
      <c r="H6" s="112"/>
      <c r="I6" s="112"/>
      <c r="J6" s="112"/>
      <c r="K6" s="112"/>
      <c r="L6" s="112"/>
      <c r="M6" s="112"/>
    </row>
    <row r="7" spans="1:13" ht="12.75" customHeight="1">
      <c r="A7" s="112" t="s">
        <v>456</v>
      </c>
      <c r="B7" s="112"/>
      <c r="C7" s="112"/>
      <c r="D7" s="112"/>
      <c r="E7" s="112"/>
      <c r="F7" s="112"/>
      <c r="G7" s="112"/>
      <c r="H7" s="112"/>
      <c r="I7" s="112"/>
      <c r="J7" s="112"/>
      <c r="K7" s="112"/>
      <c r="L7" s="112"/>
      <c r="M7" s="112"/>
    </row>
    <row r="8" spans="1:13" ht="12.75" customHeight="1">
      <c r="A8" s="2"/>
      <c r="B8" s="2"/>
      <c r="C8" s="2"/>
      <c r="D8" s="3"/>
      <c r="E8" s="3"/>
      <c r="F8" s="3"/>
      <c r="G8" s="3"/>
      <c r="H8" s="3"/>
      <c r="I8" s="3"/>
      <c r="J8" s="74"/>
      <c r="K8" s="74"/>
      <c r="L8" s="3"/>
      <c r="M8" s="2"/>
    </row>
    <row r="9" spans="1:13" ht="12.75" customHeight="1">
      <c r="A9" s="2"/>
      <c r="B9" s="2"/>
      <c r="C9" s="2"/>
      <c r="D9" s="3"/>
      <c r="E9" s="3"/>
      <c r="F9" s="3"/>
      <c r="G9" s="3"/>
      <c r="H9" s="3"/>
      <c r="I9" s="3"/>
      <c r="J9" s="74"/>
      <c r="K9" s="74"/>
      <c r="L9" s="3"/>
      <c r="M9" s="9" t="s">
        <v>6</v>
      </c>
    </row>
    <row r="10" spans="1:13" ht="39" customHeight="1">
      <c r="A10" s="113"/>
      <c r="B10" s="113"/>
      <c r="C10" s="113"/>
      <c r="D10" s="108" t="s">
        <v>7</v>
      </c>
      <c r="E10" s="108"/>
      <c r="F10" s="108" t="s">
        <v>8</v>
      </c>
      <c r="G10" s="108" t="s">
        <v>452</v>
      </c>
      <c r="H10" s="108" t="s">
        <v>453</v>
      </c>
      <c r="I10" s="108" t="s">
        <v>9</v>
      </c>
      <c r="J10" s="108" t="s">
        <v>454</v>
      </c>
      <c r="K10" s="115" t="s">
        <v>455</v>
      </c>
      <c r="L10" s="108" t="s">
        <v>9</v>
      </c>
      <c r="M10" s="108"/>
    </row>
    <row r="11" spans="1:13" ht="38.25" customHeight="1">
      <c r="A11" s="113"/>
      <c r="B11" s="113"/>
      <c r="C11" s="113"/>
      <c r="D11" s="113"/>
      <c r="E11" s="108"/>
      <c r="F11" s="108"/>
      <c r="G11" s="108"/>
      <c r="H11" s="108"/>
      <c r="I11" s="108"/>
      <c r="J11" s="108"/>
      <c r="K11" s="116"/>
      <c r="L11" s="11" t="s">
        <v>10</v>
      </c>
      <c r="M11" s="11" t="s">
        <v>11</v>
      </c>
    </row>
    <row r="12" spans="1:13" ht="12.75" customHeight="1">
      <c r="A12" s="11">
        <v>0</v>
      </c>
      <c r="B12" s="11">
        <v>1</v>
      </c>
      <c r="C12" s="10"/>
      <c r="D12" s="108">
        <v>2</v>
      </c>
      <c r="E12" s="108"/>
      <c r="F12" s="11">
        <v>3</v>
      </c>
      <c r="G12" s="11">
        <v>4</v>
      </c>
      <c r="H12" s="11">
        <v>5</v>
      </c>
      <c r="I12" s="11" t="s">
        <v>12</v>
      </c>
      <c r="J12" s="11">
        <v>7</v>
      </c>
      <c r="K12" s="11">
        <v>8</v>
      </c>
      <c r="L12" s="11">
        <v>9</v>
      </c>
      <c r="M12" s="11">
        <v>10</v>
      </c>
    </row>
    <row r="13" spans="1:13" ht="12.75" customHeight="1">
      <c r="A13" s="12" t="s">
        <v>13</v>
      </c>
      <c r="B13" s="13"/>
      <c r="C13" s="13"/>
      <c r="D13" s="109" t="s">
        <v>14</v>
      </c>
      <c r="E13" s="109"/>
      <c r="F13" s="12">
        <v>1</v>
      </c>
      <c r="G13" s="36">
        <f>G14+G17+G18</f>
        <v>14808</v>
      </c>
      <c r="H13" s="36">
        <f>H14+H17+H18</f>
        <v>15229</v>
      </c>
      <c r="I13" s="23">
        <f>H13/G13*100</f>
        <v>102.84305780659105</v>
      </c>
      <c r="J13" s="13">
        <f>J14+J17+J18</f>
        <v>13901</v>
      </c>
      <c r="K13" s="13">
        <f>K14+K17+K18</f>
        <v>14006</v>
      </c>
      <c r="L13" s="25">
        <f>J13/H13*100</f>
        <v>91.27979512771685</v>
      </c>
      <c r="M13" s="25">
        <f>K13/J13*100</f>
        <v>100.75534134234947</v>
      </c>
    </row>
    <row r="14" spans="1:13" ht="12.75" customHeight="1">
      <c r="A14" s="114"/>
      <c r="B14" s="12">
        <v>1</v>
      </c>
      <c r="C14" s="13"/>
      <c r="D14" s="109" t="s">
        <v>15</v>
      </c>
      <c r="E14" s="109"/>
      <c r="F14" s="12">
        <v>2</v>
      </c>
      <c r="G14" s="13">
        <f>ANEXA2!J14</f>
        <v>14739</v>
      </c>
      <c r="H14" s="13">
        <f>ANEXA2!L14</f>
        <v>15160</v>
      </c>
      <c r="I14" s="23">
        <f>H14/G14*100</f>
        <v>102.85636746047899</v>
      </c>
      <c r="J14" s="13">
        <v>13835</v>
      </c>
      <c r="K14" s="13">
        <v>13940</v>
      </c>
      <c r="L14" s="25">
        <f>J14/H14*100</f>
        <v>91.2598944591029</v>
      </c>
      <c r="M14" s="25">
        <f aca="true" t="shared" si="0" ref="M14:M39">K14/J14*100</f>
        <v>100.75894470545717</v>
      </c>
    </row>
    <row r="15" spans="1:13" ht="25.5">
      <c r="A15" s="114"/>
      <c r="B15" s="13"/>
      <c r="C15" s="13"/>
      <c r="D15" s="12" t="s">
        <v>16</v>
      </c>
      <c r="E15" s="14" t="s">
        <v>396</v>
      </c>
      <c r="F15" s="12">
        <v>3</v>
      </c>
      <c r="G15" s="13">
        <f>ANEXA2!J22</f>
        <v>3965</v>
      </c>
      <c r="H15" s="13">
        <f>ANEXA2!L22</f>
        <v>4300</v>
      </c>
      <c r="I15" s="23">
        <f>H15/G15*100</f>
        <v>108.44892812105927</v>
      </c>
      <c r="J15" s="13">
        <v>3600</v>
      </c>
      <c r="K15" s="13">
        <v>3700</v>
      </c>
      <c r="L15" s="25">
        <f>J15/H15*100</f>
        <v>83.72093023255815</v>
      </c>
      <c r="M15" s="25">
        <f t="shared" si="0"/>
        <v>102.77777777777777</v>
      </c>
    </row>
    <row r="16" spans="1:13" ht="25.5">
      <c r="A16" s="114"/>
      <c r="B16" s="13"/>
      <c r="C16" s="13"/>
      <c r="D16" s="12" t="s">
        <v>17</v>
      </c>
      <c r="E16" s="14" t="s">
        <v>373</v>
      </c>
      <c r="F16" s="12">
        <v>4</v>
      </c>
      <c r="G16" s="13">
        <f>ANEXA2!J23</f>
        <v>4437</v>
      </c>
      <c r="H16" s="13">
        <f>ANEXA2!L23</f>
        <v>5110</v>
      </c>
      <c r="I16" s="23">
        <f>H16/G16*100</f>
        <v>115.16790624295696</v>
      </c>
      <c r="J16" s="13">
        <v>4493</v>
      </c>
      <c r="K16" s="13">
        <v>4600</v>
      </c>
      <c r="L16" s="25">
        <f>J16/H16*100</f>
        <v>87.92563600782779</v>
      </c>
      <c r="M16" s="25">
        <f t="shared" si="0"/>
        <v>102.38148230580903</v>
      </c>
    </row>
    <row r="17" spans="1:13" ht="12.75" customHeight="1">
      <c r="A17" s="114"/>
      <c r="B17" s="12">
        <v>2</v>
      </c>
      <c r="C17" s="13"/>
      <c r="D17" s="109" t="s">
        <v>18</v>
      </c>
      <c r="E17" s="109"/>
      <c r="F17" s="12">
        <v>5</v>
      </c>
      <c r="G17" s="13">
        <f>ANEXA2!J34</f>
        <v>69</v>
      </c>
      <c r="H17" s="13">
        <f>ANEXA2!L34</f>
        <v>69</v>
      </c>
      <c r="I17" s="23">
        <f>H17/G17*100</f>
        <v>100</v>
      </c>
      <c r="J17" s="13">
        <v>66</v>
      </c>
      <c r="K17" s="13">
        <v>66</v>
      </c>
      <c r="L17" s="25">
        <f>J17/H17*100</f>
        <v>95.65217391304348</v>
      </c>
      <c r="M17" s="25">
        <f t="shared" si="0"/>
        <v>100</v>
      </c>
    </row>
    <row r="18" spans="1:13" ht="12.75" customHeight="1">
      <c r="A18" s="114"/>
      <c r="B18" s="12">
        <v>3</v>
      </c>
      <c r="C18" s="13"/>
      <c r="D18" s="109" t="s">
        <v>19</v>
      </c>
      <c r="E18" s="109"/>
      <c r="F18" s="12">
        <v>6</v>
      </c>
      <c r="G18" s="13">
        <v>0</v>
      </c>
      <c r="H18" s="13">
        <v>0</v>
      </c>
      <c r="I18" s="23"/>
      <c r="J18" s="13">
        <v>0</v>
      </c>
      <c r="K18" s="13">
        <v>0</v>
      </c>
      <c r="L18" s="25"/>
      <c r="M18" s="25" t="s">
        <v>379</v>
      </c>
    </row>
    <row r="19" spans="1:13" ht="12.75" customHeight="1">
      <c r="A19" s="12" t="s">
        <v>20</v>
      </c>
      <c r="B19" s="13"/>
      <c r="C19" s="13"/>
      <c r="D19" s="109" t="s">
        <v>21</v>
      </c>
      <c r="E19" s="109"/>
      <c r="F19" s="12">
        <v>7</v>
      </c>
      <c r="G19" s="36">
        <f>G20+G32+G33</f>
        <v>14806</v>
      </c>
      <c r="H19" s="36">
        <f>H20+H32+H33</f>
        <v>15227</v>
      </c>
      <c r="I19" s="23">
        <f aca="true" t="shared" si="1" ref="I19:I26">H19/G19*100</f>
        <v>102.84344184789951</v>
      </c>
      <c r="J19" s="13">
        <f>J20+J32+J33</f>
        <v>13878</v>
      </c>
      <c r="K19" s="13">
        <f>K20+K32+K33</f>
        <v>13980</v>
      </c>
      <c r="L19" s="25">
        <f aca="true" t="shared" si="2" ref="L19:L26">J19/H19*100</f>
        <v>91.14073684901818</v>
      </c>
      <c r="M19" s="25">
        <f t="shared" si="0"/>
        <v>100.73497622135754</v>
      </c>
    </row>
    <row r="20" spans="1:13" ht="12.75" customHeight="1">
      <c r="A20" s="114"/>
      <c r="B20" s="12">
        <v>1</v>
      </c>
      <c r="C20" s="13"/>
      <c r="D20" s="109" t="s">
        <v>22</v>
      </c>
      <c r="E20" s="109"/>
      <c r="F20" s="12">
        <v>8</v>
      </c>
      <c r="G20" s="13">
        <f>G21+G22+G23+G31</f>
        <v>14804</v>
      </c>
      <c r="H20" s="13">
        <f>H21+H22+H23+H31</f>
        <v>15225</v>
      </c>
      <c r="I20" s="23">
        <f t="shared" si="1"/>
        <v>102.84382599297489</v>
      </c>
      <c r="J20" s="13">
        <f>J21+J22+J23+J31</f>
        <v>13878</v>
      </c>
      <c r="K20" s="13">
        <f>K21+K22+K23+K31</f>
        <v>13980</v>
      </c>
      <c r="L20" s="25">
        <f t="shared" si="2"/>
        <v>91.15270935960591</v>
      </c>
      <c r="M20" s="25">
        <f t="shared" si="0"/>
        <v>100.73497622135754</v>
      </c>
    </row>
    <row r="21" spans="1:13" ht="12.75" customHeight="1">
      <c r="A21" s="114"/>
      <c r="B21" s="13"/>
      <c r="C21" s="12" t="s">
        <v>23</v>
      </c>
      <c r="D21" s="109" t="s">
        <v>24</v>
      </c>
      <c r="E21" s="109"/>
      <c r="F21" s="12">
        <v>9</v>
      </c>
      <c r="G21" s="13">
        <f>ANEXA2!J43</f>
        <v>4231</v>
      </c>
      <c r="H21" s="13">
        <f>ANEXA2!L43</f>
        <v>4731</v>
      </c>
      <c r="I21" s="23">
        <f t="shared" si="1"/>
        <v>111.81753722524226</v>
      </c>
      <c r="J21" s="13">
        <v>4700</v>
      </c>
      <c r="K21" s="13">
        <v>4800</v>
      </c>
      <c r="L21" s="25">
        <f t="shared" si="2"/>
        <v>99.3447474106954</v>
      </c>
      <c r="M21" s="25">
        <f t="shared" si="0"/>
        <v>102.12765957446808</v>
      </c>
    </row>
    <row r="22" spans="1:13" ht="12.75" customHeight="1">
      <c r="A22" s="114"/>
      <c r="B22" s="10"/>
      <c r="C22" s="12" t="s">
        <v>25</v>
      </c>
      <c r="D22" s="109" t="s">
        <v>26</v>
      </c>
      <c r="E22" s="109"/>
      <c r="F22" s="12">
        <v>10</v>
      </c>
      <c r="G22" s="13">
        <f>ANEXA2!J92</f>
        <v>1090</v>
      </c>
      <c r="H22" s="13">
        <f>ANEXA2!L92</f>
        <v>1011</v>
      </c>
      <c r="I22" s="23">
        <f t="shared" si="1"/>
        <v>92.75229357798165</v>
      </c>
      <c r="J22" s="13">
        <v>200</v>
      </c>
      <c r="K22" s="13">
        <v>200</v>
      </c>
      <c r="L22" s="25">
        <f t="shared" si="2"/>
        <v>19.782393669634025</v>
      </c>
      <c r="M22" s="25">
        <f t="shared" si="0"/>
        <v>100</v>
      </c>
    </row>
    <row r="23" spans="1:13" ht="12.75" customHeight="1">
      <c r="A23" s="114"/>
      <c r="B23" s="10"/>
      <c r="C23" s="12" t="s">
        <v>27</v>
      </c>
      <c r="D23" s="109" t="s">
        <v>28</v>
      </c>
      <c r="E23" s="109"/>
      <c r="F23" s="12">
        <v>11</v>
      </c>
      <c r="G23" s="13">
        <f>G24+G27+G29+G30</f>
        <v>9013</v>
      </c>
      <c r="H23" s="13">
        <f>H24+H27+H29+H30</f>
        <v>9023</v>
      </c>
      <c r="I23" s="23">
        <f t="shared" si="1"/>
        <v>100.110950848774</v>
      </c>
      <c r="J23" s="13">
        <f>J24+J27+J29+J30</f>
        <v>7878</v>
      </c>
      <c r="K23" s="13">
        <f>K24+K27+K29+K30</f>
        <v>7880</v>
      </c>
      <c r="L23" s="25">
        <f t="shared" si="2"/>
        <v>87.31020724814364</v>
      </c>
      <c r="M23" s="25">
        <f t="shared" si="0"/>
        <v>100.02538715410003</v>
      </c>
    </row>
    <row r="24" spans="1:13" ht="12.75">
      <c r="A24" s="114"/>
      <c r="B24" s="10"/>
      <c r="C24" s="10"/>
      <c r="D24" s="12" t="s">
        <v>29</v>
      </c>
      <c r="E24" s="14" t="s">
        <v>30</v>
      </c>
      <c r="F24" s="12">
        <v>12</v>
      </c>
      <c r="G24" s="13">
        <f>G25+G26</f>
        <v>8380</v>
      </c>
      <c r="H24" s="13">
        <f>H25+H26</f>
        <v>8345</v>
      </c>
      <c r="I24" s="23">
        <f t="shared" si="1"/>
        <v>99.58233890214797</v>
      </c>
      <c r="J24" s="13">
        <v>7250</v>
      </c>
      <c r="K24" s="13">
        <v>7250</v>
      </c>
      <c r="L24" s="25">
        <f t="shared" si="2"/>
        <v>86.87837028160575</v>
      </c>
      <c r="M24" s="25">
        <f t="shared" si="0"/>
        <v>100</v>
      </c>
    </row>
    <row r="25" spans="1:13" ht="12.75">
      <c r="A25" s="114"/>
      <c r="B25" s="10"/>
      <c r="C25" s="10"/>
      <c r="D25" s="12" t="s">
        <v>31</v>
      </c>
      <c r="E25" s="14" t="s">
        <v>32</v>
      </c>
      <c r="F25" s="12">
        <v>13</v>
      </c>
      <c r="G25" s="13">
        <f>ANEXA2!J101</f>
        <v>7610</v>
      </c>
      <c r="H25" s="13">
        <f>ANEXA2!L101</f>
        <v>7565</v>
      </c>
      <c r="I25" s="23">
        <f t="shared" si="1"/>
        <v>99.40867279894874</v>
      </c>
      <c r="J25" s="13">
        <v>7650</v>
      </c>
      <c r="K25" s="13">
        <v>7650</v>
      </c>
      <c r="L25" s="25">
        <f t="shared" si="2"/>
        <v>101.12359550561798</v>
      </c>
      <c r="M25" s="25">
        <f t="shared" si="0"/>
        <v>100</v>
      </c>
    </row>
    <row r="26" spans="1:13" ht="12.75">
      <c r="A26" s="114"/>
      <c r="B26" s="10"/>
      <c r="C26" s="10"/>
      <c r="D26" s="12" t="s">
        <v>33</v>
      </c>
      <c r="E26" s="14" t="s">
        <v>34</v>
      </c>
      <c r="F26" s="12">
        <v>14</v>
      </c>
      <c r="G26" s="13">
        <f>ANEXA2!J109</f>
        <v>770</v>
      </c>
      <c r="H26" s="13">
        <f>ANEXA2!L109</f>
        <v>780</v>
      </c>
      <c r="I26" s="23">
        <f t="shared" si="1"/>
        <v>101.29870129870129</v>
      </c>
      <c r="J26" s="13">
        <v>790</v>
      </c>
      <c r="K26" s="13">
        <v>790</v>
      </c>
      <c r="L26" s="25">
        <f t="shared" si="2"/>
        <v>101.28205128205127</v>
      </c>
      <c r="M26" s="25">
        <f t="shared" si="0"/>
        <v>100</v>
      </c>
    </row>
    <row r="27" spans="1:13" ht="12.75">
      <c r="A27" s="114"/>
      <c r="B27" s="10"/>
      <c r="C27" s="10"/>
      <c r="D27" s="12" t="s">
        <v>35</v>
      </c>
      <c r="E27" s="14" t="s">
        <v>36</v>
      </c>
      <c r="F27" s="12">
        <v>15</v>
      </c>
      <c r="G27" s="13">
        <v>0</v>
      </c>
      <c r="H27" s="13">
        <v>0</v>
      </c>
      <c r="I27" s="23">
        <v>0</v>
      </c>
      <c r="J27" s="13">
        <v>0</v>
      </c>
      <c r="K27" s="13">
        <v>0</v>
      </c>
      <c r="L27" s="25"/>
      <c r="M27" s="25" t="s">
        <v>379</v>
      </c>
    </row>
    <row r="28" spans="1:13" ht="25.5">
      <c r="A28" s="114"/>
      <c r="B28" s="10"/>
      <c r="C28" s="10"/>
      <c r="D28" s="13"/>
      <c r="E28" s="14" t="s">
        <v>37</v>
      </c>
      <c r="F28" s="12">
        <v>16</v>
      </c>
      <c r="G28" s="13">
        <v>0</v>
      </c>
      <c r="H28" s="13">
        <v>0</v>
      </c>
      <c r="I28" s="23">
        <v>0</v>
      </c>
      <c r="J28" s="13">
        <v>0</v>
      </c>
      <c r="K28" s="13">
        <v>0</v>
      </c>
      <c r="L28" s="25"/>
      <c r="M28" s="25" t="s">
        <v>379</v>
      </c>
    </row>
    <row r="29" spans="1:13" ht="38.25">
      <c r="A29" s="114"/>
      <c r="B29" s="10"/>
      <c r="C29" s="10"/>
      <c r="D29" s="12" t="s">
        <v>38</v>
      </c>
      <c r="E29" s="14" t="s">
        <v>39</v>
      </c>
      <c r="F29" s="12">
        <v>17</v>
      </c>
      <c r="G29" s="13">
        <f>ANEXA2!J121</f>
        <v>418</v>
      </c>
      <c r="H29" s="13">
        <f>ANEXA2!L121</f>
        <v>448</v>
      </c>
      <c r="I29" s="23">
        <f>H29/G29*100</f>
        <v>107.17703349282297</v>
      </c>
      <c r="J29" s="13">
        <v>418</v>
      </c>
      <c r="K29" s="13">
        <v>420</v>
      </c>
      <c r="L29" s="25">
        <f>J29/H29*100</f>
        <v>93.30357142857143</v>
      </c>
      <c r="M29" s="25">
        <f t="shared" si="0"/>
        <v>100.47846889952152</v>
      </c>
    </row>
    <row r="30" spans="1:13" ht="25.5">
      <c r="A30" s="114"/>
      <c r="B30" s="10"/>
      <c r="C30" s="10"/>
      <c r="D30" s="12" t="s">
        <v>40</v>
      </c>
      <c r="E30" s="14" t="s">
        <v>41</v>
      </c>
      <c r="F30" s="12">
        <v>18</v>
      </c>
      <c r="G30" s="13">
        <f>ANEXA2!J130</f>
        <v>215</v>
      </c>
      <c r="H30" s="13">
        <f>ANEXA2!L130</f>
        <v>230</v>
      </c>
      <c r="I30" s="23">
        <f>H30/G30*100</f>
        <v>106.9767441860465</v>
      </c>
      <c r="J30" s="13">
        <v>210</v>
      </c>
      <c r="K30" s="13">
        <v>210</v>
      </c>
      <c r="L30" s="25">
        <f>J30/H30*100</f>
        <v>91.30434782608695</v>
      </c>
      <c r="M30" s="25">
        <f t="shared" si="0"/>
        <v>100</v>
      </c>
    </row>
    <row r="31" spans="1:13" ht="12.75" customHeight="1">
      <c r="A31" s="114"/>
      <c r="B31" s="10"/>
      <c r="C31" s="12" t="s">
        <v>42</v>
      </c>
      <c r="D31" s="109" t="s">
        <v>43</v>
      </c>
      <c r="E31" s="109"/>
      <c r="F31" s="12">
        <v>19</v>
      </c>
      <c r="G31" s="13">
        <f>ANEXA2!J137</f>
        <v>470</v>
      </c>
      <c r="H31" s="13">
        <f>ANEXA2!L137</f>
        <v>460</v>
      </c>
      <c r="I31" s="23">
        <f>H31/G31*100</f>
        <v>97.87234042553192</v>
      </c>
      <c r="J31" s="13">
        <v>1100</v>
      </c>
      <c r="K31" s="13">
        <v>1100</v>
      </c>
      <c r="L31" s="25">
        <f>J31/H31*100</f>
        <v>239.1304347826087</v>
      </c>
      <c r="M31" s="25">
        <f t="shared" si="0"/>
        <v>100</v>
      </c>
    </row>
    <row r="32" spans="1:13" ht="12.75" customHeight="1">
      <c r="A32" s="114"/>
      <c r="B32" s="12">
        <v>2</v>
      </c>
      <c r="C32" s="13"/>
      <c r="D32" s="109" t="s">
        <v>44</v>
      </c>
      <c r="E32" s="109"/>
      <c r="F32" s="12">
        <v>20</v>
      </c>
      <c r="G32" s="13">
        <f>ANEXA2!J154</f>
        <v>2</v>
      </c>
      <c r="H32" s="13">
        <f>ANEXA2!L154</f>
        <v>2</v>
      </c>
      <c r="I32" s="23" t="s">
        <v>278</v>
      </c>
      <c r="J32" s="13">
        <v>0</v>
      </c>
      <c r="K32" s="13">
        <v>0</v>
      </c>
      <c r="L32" s="25"/>
      <c r="M32" s="25">
        <v>0</v>
      </c>
    </row>
    <row r="33" spans="1:13" ht="12.75" customHeight="1">
      <c r="A33" s="114"/>
      <c r="B33" s="12">
        <v>3</v>
      </c>
      <c r="C33" s="13"/>
      <c r="D33" s="109" t="s">
        <v>45</v>
      </c>
      <c r="E33" s="109"/>
      <c r="F33" s="12">
        <v>21</v>
      </c>
      <c r="G33" s="13">
        <v>0</v>
      </c>
      <c r="H33" s="13">
        <v>0</v>
      </c>
      <c r="I33" s="23"/>
      <c r="J33" s="13"/>
      <c r="K33" s="13"/>
      <c r="L33" s="25"/>
      <c r="M33" s="25"/>
    </row>
    <row r="34" spans="1:13" ht="12.75" customHeight="1">
      <c r="A34" s="12" t="s">
        <v>46</v>
      </c>
      <c r="B34" s="13"/>
      <c r="C34" s="13"/>
      <c r="D34" s="109" t="s">
        <v>47</v>
      </c>
      <c r="E34" s="109"/>
      <c r="F34" s="12">
        <v>22</v>
      </c>
      <c r="G34" s="36">
        <f>G13-G19</f>
        <v>2</v>
      </c>
      <c r="H34" s="36">
        <f>H13-H19</f>
        <v>2</v>
      </c>
      <c r="I34" s="23">
        <f>H34/G34*100</f>
        <v>100</v>
      </c>
      <c r="J34" s="13">
        <f>J13-J19</f>
        <v>23</v>
      </c>
      <c r="K34" s="13">
        <f>K13-K19</f>
        <v>26</v>
      </c>
      <c r="L34" s="25">
        <f>J34/H34*100</f>
        <v>1150</v>
      </c>
      <c r="M34" s="25">
        <f t="shared" si="0"/>
        <v>113.04347826086956</v>
      </c>
    </row>
    <row r="35" spans="1:13" ht="12.75" customHeight="1">
      <c r="A35" s="12" t="s">
        <v>48</v>
      </c>
      <c r="B35" s="13"/>
      <c r="C35" s="13"/>
      <c r="D35" s="109" t="s">
        <v>49</v>
      </c>
      <c r="E35" s="109"/>
      <c r="F35" s="12">
        <v>23</v>
      </c>
      <c r="G35" s="13">
        <v>0</v>
      </c>
      <c r="H35" s="13">
        <v>0</v>
      </c>
      <c r="I35" s="23" t="e">
        <f>H35/G35*100</f>
        <v>#DIV/0!</v>
      </c>
      <c r="J35" s="13">
        <v>2</v>
      </c>
      <c r="K35" s="13">
        <v>3</v>
      </c>
      <c r="L35" s="25">
        <v>0</v>
      </c>
      <c r="M35" s="25">
        <f t="shared" si="0"/>
        <v>150</v>
      </c>
    </row>
    <row r="36" spans="1:13" ht="31.5" customHeight="1">
      <c r="A36" s="12" t="s">
        <v>50</v>
      </c>
      <c r="B36" s="13"/>
      <c r="C36" s="13"/>
      <c r="D36" s="109" t="s">
        <v>51</v>
      </c>
      <c r="E36" s="109"/>
      <c r="F36" s="12">
        <v>24</v>
      </c>
      <c r="G36" s="13">
        <v>38</v>
      </c>
      <c r="H36" s="13">
        <v>1</v>
      </c>
      <c r="I36" s="23">
        <f>H36/G36*100</f>
        <v>2.631578947368421</v>
      </c>
      <c r="J36" s="13">
        <v>21</v>
      </c>
      <c r="K36" s="13">
        <v>23</v>
      </c>
      <c r="L36" s="25">
        <f>J36/H36*100</f>
        <v>2100</v>
      </c>
      <c r="M36" s="25">
        <f t="shared" si="0"/>
        <v>109.52380952380953</v>
      </c>
    </row>
    <row r="37" spans="1:13" ht="12.75" customHeight="1">
      <c r="A37" s="114"/>
      <c r="B37" s="12">
        <v>1</v>
      </c>
      <c r="C37" s="13"/>
      <c r="D37" s="109" t="s">
        <v>52</v>
      </c>
      <c r="E37" s="109"/>
      <c r="F37" s="12">
        <v>25</v>
      </c>
      <c r="G37" s="13">
        <v>2</v>
      </c>
      <c r="H37" s="22">
        <v>0.05</v>
      </c>
      <c r="I37" s="23">
        <f>H37/G37*100</f>
        <v>2.5</v>
      </c>
      <c r="J37" s="13">
        <v>1</v>
      </c>
      <c r="K37" s="13">
        <v>1</v>
      </c>
      <c r="L37" s="25">
        <f>J37/H37*100</f>
        <v>2000</v>
      </c>
      <c r="M37" s="25">
        <f t="shared" si="0"/>
        <v>100</v>
      </c>
    </row>
    <row r="38" spans="1:13" ht="12.75" customHeight="1">
      <c r="A38" s="114"/>
      <c r="B38" s="12">
        <v>2</v>
      </c>
      <c r="C38" s="13"/>
      <c r="D38" s="109" t="s">
        <v>53</v>
      </c>
      <c r="E38" s="109"/>
      <c r="F38" s="12">
        <v>26</v>
      </c>
      <c r="G38" s="13"/>
      <c r="H38" s="13"/>
      <c r="I38" s="23"/>
      <c r="J38" s="13"/>
      <c r="K38" s="13"/>
      <c r="L38" s="25"/>
      <c r="M38" s="25"/>
    </row>
    <row r="39" spans="1:13" ht="12.75" customHeight="1">
      <c r="A39" s="114"/>
      <c r="B39" s="12">
        <v>3</v>
      </c>
      <c r="C39" s="13"/>
      <c r="D39" s="109" t="s">
        <v>54</v>
      </c>
      <c r="E39" s="109"/>
      <c r="F39" s="12">
        <v>27</v>
      </c>
      <c r="G39" s="13">
        <v>36</v>
      </c>
      <c r="H39" s="13">
        <v>1</v>
      </c>
      <c r="I39" s="23">
        <f>H39/G39*100</f>
        <v>2.7777777777777777</v>
      </c>
      <c r="J39" s="13">
        <v>20</v>
      </c>
      <c r="K39" s="13">
        <v>22</v>
      </c>
      <c r="L39" s="25">
        <f>J39/H39*100</f>
        <v>2000</v>
      </c>
      <c r="M39" s="25">
        <f t="shared" si="0"/>
        <v>110.00000000000001</v>
      </c>
    </row>
    <row r="40" spans="1:13" ht="78.75" customHeight="1">
      <c r="A40" s="114"/>
      <c r="B40" s="12">
        <v>4</v>
      </c>
      <c r="C40" s="13"/>
      <c r="D40" s="109" t="s">
        <v>55</v>
      </c>
      <c r="E40" s="109"/>
      <c r="F40" s="12">
        <v>28</v>
      </c>
      <c r="G40" s="13">
        <v>0</v>
      </c>
      <c r="H40" s="13">
        <v>0</v>
      </c>
      <c r="I40" s="23" t="s">
        <v>278</v>
      </c>
      <c r="J40" s="13">
        <v>0</v>
      </c>
      <c r="K40" s="13">
        <v>0</v>
      </c>
      <c r="L40" s="25" t="s">
        <v>278</v>
      </c>
      <c r="M40" s="13" t="s">
        <v>278</v>
      </c>
    </row>
    <row r="41" spans="1:13" ht="12.75" customHeight="1">
      <c r="A41" s="114"/>
      <c r="B41" s="12">
        <v>5</v>
      </c>
      <c r="C41" s="13"/>
      <c r="D41" s="109" t="s">
        <v>56</v>
      </c>
      <c r="E41" s="109"/>
      <c r="F41" s="12">
        <v>29</v>
      </c>
      <c r="G41" s="13">
        <v>0</v>
      </c>
      <c r="H41" s="13">
        <v>0</v>
      </c>
      <c r="I41" s="23" t="s">
        <v>278</v>
      </c>
      <c r="J41" s="13">
        <v>0</v>
      </c>
      <c r="K41" s="13">
        <v>0</v>
      </c>
      <c r="L41" s="25" t="s">
        <v>278</v>
      </c>
      <c r="M41" s="13" t="s">
        <v>278</v>
      </c>
    </row>
    <row r="42" spans="1:13" ht="29.25" customHeight="1">
      <c r="A42" s="114"/>
      <c r="B42" s="12">
        <v>6</v>
      </c>
      <c r="C42" s="13"/>
      <c r="D42" s="109" t="s">
        <v>57</v>
      </c>
      <c r="E42" s="109"/>
      <c r="F42" s="12">
        <v>30</v>
      </c>
      <c r="G42" s="13">
        <v>0</v>
      </c>
      <c r="H42" s="13">
        <v>0</v>
      </c>
      <c r="I42" s="23" t="s">
        <v>278</v>
      </c>
      <c r="J42" s="13">
        <f>J36-J37-J38-J39-J40-J41</f>
        <v>0</v>
      </c>
      <c r="K42" s="13">
        <f>K36-K37-K38-K39-K40-K41</f>
        <v>0</v>
      </c>
      <c r="L42" s="25" t="s">
        <v>278</v>
      </c>
      <c r="M42" s="13" t="s">
        <v>278</v>
      </c>
    </row>
    <row r="43" spans="1:13" ht="56.25" customHeight="1">
      <c r="A43" s="114"/>
      <c r="B43" s="12">
        <v>7</v>
      </c>
      <c r="C43" s="13"/>
      <c r="D43" s="109" t="s">
        <v>58</v>
      </c>
      <c r="E43" s="109"/>
      <c r="F43" s="12">
        <v>31</v>
      </c>
      <c r="G43" s="13">
        <v>0</v>
      </c>
      <c r="H43" s="13">
        <v>0</v>
      </c>
      <c r="I43" s="23" t="s">
        <v>278</v>
      </c>
      <c r="J43" s="13">
        <v>0</v>
      </c>
      <c r="K43" s="13">
        <v>0</v>
      </c>
      <c r="L43" s="25" t="s">
        <v>278</v>
      </c>
      <c r="M43" s="13" t="s">
        <v>278</v>
      </c>
    </row>
    <row r="44" spans="1:13" ht="72" customHeight="1">
      <c r="A44" s="114"/>
      <c r="B44" s="12">
        <v>8</v>
      </c>
      <c r="C44" s="13"/>
      <c r="D44" s="109" t="s">
        <v>59</v>
      </c>
      <c r="E44" s="109"/>
      <c r="F44" s="12">
        <v>32</v>
      </c>
      <c r="G44" s="13">
        <v>0</v>
      </c>
      <c r="H44" s="13">
        <v>0</v>
      </c>
      <c r="I44" s="23" t="s">
        <v>278</v>
      </c>
      <c r="J44" s="13">
        <v>0</v>
      </c>
      <c r="K44" s="13">
        <v>0</v>
      </c>
      <c r="L44" s="25" t="s">
        <v>278</v>
      </c>
      <c r="M44" s="13" t="s">
        <v>278</v>
      </c>
    </row>
    <row r="45" spans="1:13" ht="12.75" customHeight="1">
      <c r="A45" s="114"/>
      <c r="B45" s="13"/>
      <c r="C45" s="12" t="s">
        <v>16</v>
      </c>
      <c r="D45" s="109" t="s">
        <v>60</v>
      </c>
      <c r="E45" s="109"/>
      <c r="F45" s="12">
        <v>33</v>
      </c>
      <c r="G45" s="13">
        <v>0</v>
      </c>
      <c r="H45" s="13">
        <v>0</v>
      </c>
      <c r="I45" s="23" t="s">
        <v>278</v>
      </c>
      <c r="J45" s="13">
        <v>0</v>
      </c>
      <c r="K45" s="13">
        <v>0</v>
      </c>
      <c r="L45" s="25" t="s">
        <v>278</v>
      </c>
      <c r="M45" s="13" t="s">
        <v>278</v>
      </c>
    </row>
    <row r="46" spans="1:13" ht="12.75" customHeight="1">
      <c r="A46" s="114"/>
      <c r="B46" s="13"/>
      <c r="C46" s="12" t="s">
        <v>17</v>
      </c>
      <c r="D46" s="109" t="s">
        <v>61</v>
      </c>
      <c r="E46" s="109"/>
      <c r="F46" s="12" t="s">
        <v>62</v>
      </c>
      <c r="G46" s="13">
        <v>0</v>
      </c>
      <c r="H46" s="13">
        <v>0</v>
      </c>
      <c r="I46" s="23" t="s">
        <v>278</v>
      </c>
      <c r="J46" s="13">
        <v>0</v>
      </c>
      <c r="K46" s="13">
        <v>0</v>
      </c>
      <c r="L46" s="25" t="s">
        <v>278</v>
      </c>
      <c r="M46" s="13" t="s">
        <v>278</v>
      </c>
    </row>
    <row r="47" spans="1:13" ht="12.75" customHeight="1">
      <c r="A47" s="114"/>
      <c r="B47" s="13"/>
      <c r="C47" s="12" t="s">
        <v>63</v>
      </c>
      <c r="D47" s="109" t="s">
        <v>64</v>
      </c>
      <c r="E47" s="109"/>
      <c r="F47" s="12">
        <v>34</v>
      </c>
      <c r="G47" s="13">
        <v>0</v>
      </c>
      <c r="H47" s="13">
        <v>0</v>
      </c>
      <c r="I47" s="23" t="s">
        <v>278</v>
      </c>
      <c r="J47" s="13">
        <v>0</v>
      </c>
      <c r="K47" s="13">
        <v>0</v>
      </c>
      <c r="L47" s="25" t="s">
        <v>278</v>
      </c>
      <c r="M47" s="13" t="s">
        <v>278</v>
      </c>
    </row>
    <row r="48" spans="1:13" ht="45.75" customHeight="1">
      <c r="A48" s="114"/>
      <c r="B48" s="12">
        <v>9</v>
      </c>
      <c r="C48" s="13"/>
      <c r="D48" s="109" t="s">
        <v>65</v>
      </c>
      <c r="E48" s="109"/>
      <c r="F48" s="12">
        <v>35</v>
      </c>
      <c r="G48" s="13">
        <v>0</v>
      </c>
      <c r="H48" s="13">
        <v>0</v>
      </c>
      <c r="I48" s="23" t="s">
        <v>278</v>
      </c>
      <c r="J48" s="13">
        <v>0</v>
      </c>
      <c r="K48" s="13">
        <v>0</v>
      </c>
      <c r="L48" s="25" t="s">
        <v>278</v>
      </c>
      <c r="M48" s="13" t="s">
        <v>278</v>
      </c>
    </row>
    <row r="49" spans="1:13" ht="12.75" customHeight="1">
      <c r="A49" s="12" t="s">
        <v>66</v>
      </c>
      <c r="B49" s="13"/>
      <c r="C49" s="13"/>
      <c r="D49" s="109" t="s">
        <v>67</v>
      </c>
      <c r="E49" s="109"/>
      <c r="F49" s="12">
        <v>36</v>
      </c>
      <c r="G49" s="13">
        <v>0</v>
      </c>
      <c r="H49" s="13">
        <v>0</v>
      </c>
      <c r="I49" s="23" t="s">
        <v>278</v>
      </c>
      <c r="J49" s="13">
        <v>0</v>
      </c>
      <c r="K49" s="13">
        <v>0</v>
      </c>
      <c r="L49" s="25" t="s">
        <v>278</v>
      </c>
      <c r="M49" s="13" t="s">
        <v>278</v>
      </c>
    </row>
    <row r="50" spans="1:13" ht="12.75" customHeight="1">
      <c r="A50" s="12" t="s">
        <v>68</v>
      </c>
      <c r="B50" s="13"/>
      <c r="C50" s="13"/>
      <c r="D50" s="109" t="s">
        <v>69</v>
      </c>
      <c r="E50" s="109"/>
      <c r="F50" s="12">
        <v>37</v>
      </c>
      <c r="G50" s="13">
        <v>0</v>
      </c>
      <c r="H50" s="13">
        <v>0</v>
      </c>
      <c r="I50" s="23" t="s">
        <v>278</v>
      </c>
      <c r="J50" s="13">
        <v>0</v>
      </c>
      <c r="K50" s="13">
        <v>0</v>
      </c>
      <c r="L50" s="25" t="s">
        <v>278</v>
      </c>
      <c r="M50" s="13" t="s">
        <v>278</v>
      </c>
    </row>
    <row r="51" spans="1:13" ht="12.75" customHeight="1">
      <c r="A51" s="114"/>
      <c r="B51" s="13"/>
      <c r="C51" s="12" t="s">
        <v>16</v>
      </c>
      <c r="D51" s="109" t="s">
        <v>70</v>
      </c>
      <c r="E51" s="109"/>
      <c r="F51" s="12">
        <v>38</v>
      </c>
      <c r="G51" s="13">
        <v>0</v>
      </c>
      <c r="H51" s="13">
        <v>0</v>
      </c>
      <c r="I51" s="23" t="s">
        <v>278</v>
      </c>
      <c r="J51" s="13">
        <v>0</v>
      </c>
      <c r="K51" s="13">
        <v>0</v>
      </c>
      <c r="L51" s="25" t="s">
        <v>278</v>
      </c>
      <c r="M51" s="13" t="s">
        <v>278</v>
      </c>
    </row>
    <row r="52" spans="1:13" ht="12.75" customHeight="1">
      <c r="A52" s="114"/>
      <c r="B52" s="13"/>
      <c r="C52" s="12" t="s">
        <v>17</v>
      </c>
      <c r="D52" s="109" t="s">
        <v>71</v>
      </c>
      <c r="E52" s="109"/>
      <c r="F52" s="12">
        <v>39</v>
      </c>
      <c r="G52" s="13">
        <v>0</v>
      </c>
      <c r="H52" s="13">
        <v>0</v>
      </c>
      <c r="I52" s="23" t="s">
        <v>278</v>
      </c>
      <c r="J52" s="13">
        <v>0</v>
      </c>
      <c r="K52" s="13">
        <v>0</v>
      </c>
      <c r="L52" s="25" t="s">
        <v>278</v>
      </c>
      <c r="M52" s="13" t="s">
        <v>278</v>
      </c>
    </row>
    <row r="53" spans="1:13" ht="12.75" customHeight="1">
      <c r="A53" s="114"/>
      <c r="B53" s="13"/>
      <c r="C53" s="12" t="s">
        <v>63</v>
      </c>
      <c r="D53" s="109" t="s">
        <v>72</v>
      </c>
      <c r="E53" s="109"/>
      <c r="F53" s="12">
        <v>40</v>
      </c>
      <c r="G53" s="13">
        <v>0</v>
      </c>
      <c r="H53" s="13">
        <v>0</v>
      </c>
      <c r="I53" s="23" t="s">
        <v>278</v>
      </c>
      <c r="J53" s="13">
        <v>0</v>
      </c>
      <c r="K53" s="13">
        <v>0</v>
      </c>
      <c r="L53" s="25" t="s">
        <v>278</v>
      </c>
      <c r="M53" s="13" t="s">
        <v>278</v>
      </c>
    </row>
    <row r="54" spans="1:13" ht="12.75" customHeight="1">
      <c r="A54" s="114"/>
      <c r="B54" s="13"/>
      <c r="C54" s="12" t="s">
        <v>73</v>
      </c>
      <c r="D54" s="109" t="s">
        <v>74</v>
      </c>
      <c r="E54" s="109"/>
      <c r="F54" s="12">
        <v>41</v>
      </c>
      <c r="G54" s="13">
        <v>0</v>
      </c>
      <c r="H54" s="13">
        <v>0</v>
      </c>
      <c r="I54" s="23" t="s">
        <v>278</v>
      </c>
      <c r="J54" s="13">
        <v>0</v>
      </c>
      <c r="K54" s="13">
        <v>0</v>
      </c>
      <c r="L54" s="25" t="s">
        <v>278</v>
      </c>
      <c r="M54" s="13" t="s">
        <v>278</v>
      </c>
    </row>
    <row r="55" spans="1:13" ht="12.75" customHeight="1">
      <c r="A55" s="114"/>
      <c r="B55" s="13"/>
      <c r="C55" s="12" t="s">
        <v>75</v>
      </c>
      <c r="D55" s="109" t="s">
        <v>76</v>
      </c>
      <c r="E55" s="109"/>
      <c r="F55" s="12">
        <v>42</v>
      </c>
      <c r="G55" s="13">
        <v>0</v>
      </c>
      <c r="H55" s="13">
        <v>0</v>
      </c>
      <c r="I55" s="23" t="s">
        <v>278</v>
      </c>
      <c r="J55" s="13">
        <v>0</v>
      </c>
      <c r="K55" s="13">
        <v>0</v>
      </c>
      <c r="L55" s="25" t="s">
        <v>278</v>
      </c>
      <c r="M55" s="13" t="s">
        <v>278</v>
      </c>
    </row>
    <row r="56" spans="1:13" ht="27" customHeight="1">
      <c r="A56" s="12" t="s">
        <v>77</v>
      </c>
      <c r="B56" s="13"/>
      <c r="C56" s="13"/>
      <c r="D56" s="109" t="s">
        <v>78</v>
      </c>
      <c r="E56" s="109"/>
      <c r="F56" s="12">
        <v>43</v>
      </c>
      <c r="G56" s="22">
        <f>ANEXA4!F15</f>
        <v>774</v>
      </c>
      <c r="H56" s="22">
        <f>ANEXA4!G15</f>
        <v>440</v>
      </c>
      <c r="I56" s="23">
        <f>H56/G56*100</f>
        <v>56.84754521963824</v>
      </c>
      <c r="J56" s="22">
        <v>600</v>
      </c>
      <c r="K56" s="22">
        <v>600</v>
      </c>
      <c r="L56" s="25">
        <f>J56/H56*100</f>
        <v>136.36363636363635</v>
      </c>
      <c r="M56" s="25">
        <f aca="true" t="shared" si="3" ref="M56:M69">K56/J56*100</f>
        <v>100</v>
      </c>
    </row>
    <row r="57" spans="1:13" ht="12.75" customHeight="1">
      <c r="A57" s="114"/>
      <c r="B57" s="12">
        <v>1</v>
      </c>
      <c r="C57" s="13"/>
      <c r="D57" s="109" t="s">
        <v>374</v>
      </c>
      <c r="E57" s="109"/>
      <c r="F57" s="12">
        <v>44</v>
      </c>
      <c r="G57" s="13">
        <f>ANEXA4!F19</f>
        <v>0</v>
      </c>
      <c r="H57" s="13">
        <f>ANEXA4!G19</f>
        <v>0</v>
      </c>
      <c r="I57" s="23">
        <v>0</v>
      </c>
      <c r="J57" s="13">
        <f>'[2]ANEXA4'!H19</f>
        <v>0</v>
      </c>
      <c r="K57" s="13">
        <f>'[2]ANEXA4'!I19</f>
        <v>0</v>
      </c>
      <c r="L57" s="25">
        <v>0</v>
      </c>
      <c r="M57" s="25">
        <v>0</v>
      </c>
    </row>
    <row r="58" spans="1:13" ht="25.5">
      <c r="A58" s="114"/>
      <c r="B58" s="13"/>
      <c r="C58" s="13"/>
      <c r="D58" s="13"/>
      <c r="E58" s="14" t="s">
        <v>80</v>
      </c>
      <c r="F58" s="12">
        <v>45</v>
      </c>
      <c r="G58" s="13"/>
      <c r="H58" s="13"/>
      <c r="I58" s="23"/>
      <c r="J58" s="13"/>
      <c r="K58" s="13"/>
      <c r="L58" s="25"/>
      <c r="M58" s="25"/>
    </row>
    <row r="59" spans="1:13" ht="12.75" customHeight="1">
      <c r="A59" s="12" t="s">
        <v>81</v>
      </c>
      <c r="B59" s="13"/>
      <c r="C59" s="13"/>
      <c r="D59" s="109" t="s">
        <v>82</v>
      </c>
      <c r="E59" s="109"/>
      <c r="F59" s="12">
        <v>46</v>
      </c>
      <c r="G59" s="22">
        <f>ANEXA4!F26</f>
        <v>774</v>
      </c>
      <c r="H59" s="22">
        <f>ANEXA4!G26</f>
        <v>440</v>
      </c>
      <c r="I59" s="23">
        <f>H59/G59*100</f>
        <v>56.84754521963824</v>
      </c>
      <c r="J59" s="22">
        <v>600</v>
      </c>
      <c r="K59" s="22">
        <v>600</v>
      </c>
      <c r="L59" s="25">
        <f>J59/H59*100</f>
        <v>136.36363636363635</v>
      </c>
      <c r="M59" s="25">
        <f t="shared" si="3"/>
        <v>100</v>
      </c>
    </row>
    <row r="60" spans="1:13" ht="12.75" customHeight="1">
      <c r="A60" s="12" t="s">
        <v>83</v>
      </c>
      <c r="B60" s="13"/>
      <c r="C60" s="13"/>
      <c r="D60" s="109" t="s">
        <v>84</v>
      </c>
      <c r="E60" s="109"/>
      <c r="F60" s="12">
        <v>47</v>
      </c>
      <c r="G60" s="13"/>
      <c r="H60" s="13"/>
      <c r="I60" s="23"/>
      <c r="J60" s="13"/>
      <c r="K60" s="13"/>
      <c r="L60" s="25"/>
      <c r="M60" s="25"/>
    </row>
    <row r="61" spans="1:13" ht="12.75" customHeight="1">
      <c r="A61" s="114"/>
      <c r="B61" s="12">
        <v>1</v>
      </c>
      <c r="C61" s="13"/>
      <c r="D61" s="109" t="s">
        <v>394</v>
      </c>
      <c r="E61" s="109"/>
      <c r="F61" s="12">
        <v>48</v>
      </c>
      <c r="G61" s="13">
        <f>ANEXA2!J174</f>
        <v>170</v>
      </c>
      <c r="H61" s="13">
        <f>ANEXA2!L174</f>
        <v>170</v>
      </c>
      <c r="I61" s="23">
        <f>H61/G61*100</f>
        <v>100</v>
      </c>
      <c r="J61" s="13">
        <v>170</v>
      </c>
      <c r="K61" s="13">
        <v>170</v>
      </c>
      <c r="L61" s="25">
        <f>J61/H61*100</f>
        <v>100</v>
      </c>
      <c r="M61" s="25">
        <f t="shared" si="3"/>
        <v>100</v>
      </c>
    </row>
    <row r="62" spans="1:13" ht="12.75" customHeight="1">
      <c r="A62" s="114"/>
      <c r="B62" s="12">
        <v>2</v>
      </c>
      <c r="C62" s="13"/>
      <c r="D62" s="109" t="s">
        <v>86</v>
      </c>
      <c r="E62" s="109"/>
      <c r="F62" s="12">
        <v>49</v>
      </c>
      <c r="G62" s="13">
        <f>ANEXA2!J175</f>
        <v>168</v>
      </c>
      <c r="H62" s="13">
        <f>ANEXA2!L175</f>
        <v>168</v>
      </c>
      <c r="I62" s="23">
        <f>H62/G62*100</f>
        <v>100</v>
      </c>
      <c r="J62" s="13">
        <v>168</v>
      </c>
      <c r="K62" s="13">
        <v>168</v>
      </c>
      <c r="L62" s="25">
        <f>J62/H62*100</f>
        <v>100</v>
      </c>
      <c r="M62" s="25">
        <f t="shared" si="3"/>
        <v>100</v>
      </c>
    </row>
    <row r="63" spans="1:13" ht="31.5" customHeight="1">
      <c r="A63" s="114"/>
      <c r="B63" s="12">
        <v>3</v>
      </c>
      <c r="C63" s="13"/>
      <c r="D63" s="109" t="s">
        <v>87</v>
      </c>
      <c r="E63" s="109"/>
      <c r="F63" s="12">
        <v>50</v>
      </c>
      <c r="G63" s="22">
        <f>ANEXA2!J177</f>
        <v>4042.65873015873</v>
      </c>
      <c r="H63" s="22">
        <f>ANEXA2!L177</f>
        <v>4010.416666666667</v>
      </c>
      <c r="I63" s="23">
        <f>H63/G63*100</f>
        <v>99.20245398773007</v>
      </c>
      <c r="J63" s="22">
        <f>J24/J62/12*1000</f>
        <v>3596.2301587301586</v>
      </c>
      <c r="K63" s="22">
        <f>K24/K62/12*1000</f>
        <v>3596.2301587301586</v>
      </c>
      <c r="L63" s="25">
        <f>J63/H63*100</f>
        <v>89.67223252937538</v>
      </c>
      <c r="M63" s="25">
        <f t="shared" si="3"/>
        <v>100</v>
      </c>
    </row>
    <row r="64" spans="1:13" ht="39" customHeight="1">
      <c r="A64" s="114"/>
      <c r="B64" s="12">
        <v>4</v>
      </c>
      <c r="C64" s="13"/>
      <c r="D64" s="109" t="s">
        <v>88</v>
      </c>
      <c r="E64" s="109"/>
      <c r="F64" s="12">
        <v>51</v>
      </c>
      <c r="G64" s="22">
        <f>G25/G62/12*1000</f>
        <v>3774.8015873015875</v>
      </c>
      <c r="H64" s="22">
        <f>H25/H62/12*1000</f>
        <v>3752.4801587301586</v>
      </c>
      <c r="I64" s="23">
        <f>H64/G64*100</f>
        <v>99.40867279894874</v>
      </c>
      <c r="J64" s="23">
        <f>J25/J62/12*1000</f>
        <v>3794.6428571428573</v>
      </c>
      <c r="K64" s="23">
        <f>K25/K62/12*1000</f>
        <v>3794.6428571428573</v>
      </c>
      <c r="L64" s="25">
        <f>J64/H64*100</f>
        <v>101.12359550561798</v>
      </c>
      <c r="M64" s="25">
        <f t="shared" si="3"/>
        <v>100</v>
      </c>
    </row>
    <row r="65" spans="1:13" ht="33" customHeight="1">
      <c r="A65" s="114"/>
      <c r="B65" s="12">
        <v>5</v>
      </c>
      <c r="C65" s="13"/>
      <c r="D65" s="109" t="s">
        <v>89</v>
      </c>
      <c r="E65" s="109"/>
      <c r="F65" s="12">
        <v>52</v>
      </c>
      <c r="G65" s="24">
        <f>(G14-G16)/G62</f>
        <v>61.32142857142857</v>
      </c>
      <c r="H65" s="24">
        <f>(H14-H16)/H62</f>
        <v>59.82142857142857</v>
      </c>
      <c r="I65" s="23">
        <f>H65/G65*100</f>
        <v>97.55387303436225</v>
      </c>
      <c r="J65" s="24">
        <f>(J14-J16)/J62</f>
        <v>55.607142857142854</v>
      </c>
      <c r="K65" s="24">
        <f>(K14-K16)/K62</f>
        <v>55.595238095238095</v>
      </c>
      <c r="L65" s="25">
        <f>J65/H65*100</f>
        <v>92.95522388059702</v>
      </c>
      <c r="M65" s="25">
        <f t="shared" si="3"/>
        <v>99.97859130807109</v>
      </c>
    </row>
    <row r="66" spans="1:13" ht="26.25" customHeight="1">
      <c r="A66" s="114"/>
      <c r="B66" s="12">
        <v>6</v>
      </c>
      <c r="C66" s="13"/>
      <c r="D66" s="109" t="s">
        <v>90</v>
      </c>
      <c r="E66" s="109"/>
      <c r="F66" s="12">
        <v>53</v>
      </c>
      <c r="G66" s="13"/>
      <c r="H66" s="13"/>
      <c r="I66" s="23"/>
      <c r="J66" s="13"/>
      <c r="K66" s="13"/>
      <c r="L66" s="25"/>
      <c r="M66" s="25"/>
    </row>
    <row r="67" spans="1:13" ht="30" customHeight="1">
      <c r="A67" s="114"/>
      <c r="B67" s="12">
        <v>7</v>
      </c>
      <c r="C67" s="13"/>
      <c r="D67" s="109" t="s">
        <v>91</v>
      </c>
      <c r="E67" s="109"/>
      <c r="F67" s="12">
        <v>54</v>
      </c>
      <c r="G67" s="13">
        <f>G19/G13*1000</f>
        <v>999.8649378714208</v>
      </c>
      <c r="H67" s="13">
        <f>H19/H13*1000</f>
        <v>999.8686716133692</v>
      </c>
      <c r="I67" s="23">
        <f>H67/G67*100</f>
        <v>100.00037342463037</v>
      </c>
      <c r="J67" s="13">
        <f>J19/J13*1000</f>
        <v>998.3454427739011</v>
      </c>
      <c r="K67" s="13">
        <f>K19/K13*1000</f>
        <v>998.1436527202627</v>
      </c>
      <c r="L67" s="25">
        <f>J67/H67*100</f>
        <v>99.84765710910712</v>
      </c>
      <c r="M67" s="25">
        <f t="shared" si="3"/>
        <v>99.97978755198423</v>
      </c>
    </row>
    <row r="68" spans="1:13" ht="12.75" customHeight="1">
      <c r="A68" s="114"/>
      <c r="B68" s="12">
        <v>8</v>
      </c>
      <c r="C68" s="13"/>
      <c r="D68" s="109" t="s">
        <v>92</v>
      </c>
      <c r="E68" s="109"/>
      <c r="F68" s="12">
        <v>55</v>
      </c>
      <c r="G68" s="13">
        <v>0</v>
      </c>
      <c r="H68" s="13">
        <v>0</v>
      </c>
      <c r="I68" s="23" t="s">
        <v>278</v>
      </c>
      <c r="J68" s="13">
        <v>0</v>
      </c>
      <c r="K68" s="13">
        <v>0</v>
      </c>
      <c r="L68" s="25" t="s">
        <v>278</v>
      </c>
      <c r="M68" s="25" t="s">
        <v>278</v>
      </c>
    </row>
    <row r="69" spans="1:13" ht="12.75" customHeight="1">
      <c r="A69" s="114"/>
      <c r="B69" s="12">
        <v>9</v>
      </c>
      <c r="C69" s="13"/>
      <c r="D69" s="109" t="s">
        <v>93</v>
      </c>
      <c r="E69" s="109"/>
      <c r="F69" s="12">
        <v>56</v>
      </c>
      <c r="G69" s="13">
        <f>ANEXA2!J188</f>
        <v>165</v>
      </c>
      <c r="H69" s="13">
        <f>ANEXA2!L188</f>
        <v>165</v>
      </c>
      <c r="I69" s="23">
        <f>H69/G69*100</f>
        <v>100</v>
      </c>
      <c r="J69" s="13">
        <v>165</v>
      </c>
      <c r="K69" s="13">
        <v>165</v>
      </c>
      <c r="L69" s="25">
        <f>J69/H69*100</f>
        <v>100</v>
      </c>
      <c r="M69" s="25">
        <f t="shared" si="3"/>
        <v>100</v>
      </c>
    </row>
    <row r="70" spans="1:11" s="8" customFormat="1" ht="12.75">
      <c r="A70" s="4" t="s">
        <v>94</v>
      </c>
      <c r="F70" s="15"/>
      <c r="J70" s="86"/>
      <c r="K70" s="86"/>
    </row>
    <row r="73" spans="2:13" ht="12.75" customHeight="1">
      <c r="B73" s="110" t="s">
        <v>380</v>
      </c>
      <c r="C73" s="110"/>
      <c r="D73" s="110"/>
      <c r="E73" s="110"/>
      <c r="H73" s="110" t="s">
        <v>382</v>
      </c>
      <c r="I73" s="110"/>
      <c r="J73" s="110"/>
      <c r="K73" s="110"/>
      <c r="L73" s="110"/>
      <c r="M73" s="110"/>
    </row>
    <row r="74" spans="2:8" ht="12.75">
      <c r="B74" s="110" t="s">
        <v>381</v>
      </c>
      <c r="C74" s="110"/>
      <c r="D74" s="110"/>
      <c r="E74" s="110"/>
      <c r="H74" s="16" t="s">
        <v>439</v>
      </c>
    </row>
    <row r="77" ht="12.75">
      <c r="H77" t="s">
        <v>388</v>
      </c>
    </row>
  </sheetData>
  <sheetProtection selectLockedCells="1" selectUnlockedCells="1"/>
  <mergeCells count="71">
    <mergeCell ref="H73:M73"/>
    <mergeCell ref="D65:E65"/>
    <mergeCell ref="D66:E66"/>
    <mergeCell ref="D67:E67"/>
    <mergeCell ref="D68:E68"/>
    <mergeCell ref="D69:E69"/>
    <mergeCell ref="B73:E73"/>
    <mergeCell ref="D56:E56"/>
    <mergeCell ref="A57:A58"/>
    <mergeCell ref="D57:E57"/>
    <mergeCell ref="D59:E59"/>
    <mergeCell ref="D60:E60"/>
    <mergeCell ref="A61:A69"/>
    <mergeCell ref="D61:E61"/>
    <mergeCell ref="D62:E62"/>
    <mergeCell ref="D63:E63"/>
    <mergeCell ref="D64:E64"/>
    <mergeCell ref="D50:E50"/>
    <mergeCell ref="A51:A55"/>
    <mergeCell ref="D51:E51"/>
    <mergeCell ref="D52:E52"/>
    <mergeCell ref="D53:E53"/>
    <mergeCell ref="D54:E54"/>
    <mergeCell ref="D55:E55"/>
    <mergeCell ref="A37:A48"/>
    <mergeCell ref="D37:E37"/>
    <mergeCell ref="D38:E38"/>
    <mergeCell ref="D39:E39"/>
    <mergeCell ref="D40:E40"/>
    <mergeCell ref="D41:E41"/>
    <mergeCell ref="D42:E42"/>
    <mergeCell ref="D43:E43"/>
    <mergeCell ref="D44:E44"/>
    <mergeCell ref="D45:E45"/>
    <mergeCell ref="A20:A33"/>
    <mergeCell ref="D20:E20"/>
    <mergeCell ref="D21:E21"/>
    <mergeCell ref="D22:E22"/>
    <mergeCell ref="D23:E23"/>
    <mergeCell ref="D31:E31"/>
    <mergeCell ref="D32:E32"/>
    <mergeCell ref="D33:E33"/>
    <mergeCell ref="A14:A18"/>
    <mergeCell ref="D14:E14"/>
    <mergeCell ref="D17:E17"/>
    <mergeCell ref="D18:E18"/>
    <mergeCell ref="K10:K11"/>
    <mergeCell ref="D19:E19"/>
    <mergeCell ref="H10:H11"/>
    <mergeCell ref="I10:I11"/>
    <mergeCell ref="J10:J11"/>
    <mergeCell ref="D10:E11"/>
    <mergeCell ref="L1:M1"/>
    <mergeCell ref="A6:M6"/>
    <mergeCell ref="A7:M7"/>
    <mergeCell ref="A10:A11"/>
    <mergeCell ref="B10:B11"/>
    <mergeCell ref="C10:C11"/>
    <mergeCell ref="F10:F11"/>
    <mergeCell ref="G10:G11"/>
    <mergeCell ref="L10:M10"/>
    <mergeCell ref="D12:E12"/>
    <mergeCell ref="D13:E13"/>
    <mergeCell ref="B74:E74"/>
    <mergeCell ref="D34:E34"/>
    <mergeCell ref="D35:E35"/>
    <mergeCell ref="D36:E36"/>
    <mergeCell ref="D46:E46"/>
    <mergeCell ref="D47:E47"/>
    <mergeCell ref="D48:E48"/>
    <mergeCell ref="D49:E49"/>
  </mergeCells>
  <printOptions/>
  <pageMargins left="0.3937007874015748" right="0.1968503937007874" top="1.062992125984252" bottom="1.062992125984252" header="0.7874015748031497" footer="0.7874015748031497"/>
  <pageSetup firstPageNumber="1" useFirstPageNumber="1" horizontalDpi="600" verticalDpi="600" orientation="landscape" paperSize="9"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U203"/>
  <sheetViews>
    <sheetView zoomScalePageLayoutView="0" workbookViewId="0" topLeftCell="A4">
      <selection activeCell="P167" sqref="P167"/>
    </sheetView>
  </sheetViews>
  <sheetFormatPr defaultColWidth="11.57421875" defaultRowHeight="12.75"/>
  <cols>
    <col min="1" max="1" width="2.28125" style="0" customWidth="1"/>
    <col min="2" max="2" width="2.7109375" style="0" customWidth="1"/>
    <col min="3" max="3" width="3.28125" style="0" customWidth="1"/>
    <col min="4" max="4" width="5.8515625" style="0" customWidth="1"/>
    <col min="5" max="5" width="36.57421875" style="0" customWidth="1"/>
    <col min="6" max="6" width="4.57421875" style="0" customWidth="1"/>
    <col min="7" max="7" width="7.7109375" style="1" customWidth="1"/>
    <col min="8" max="8" width="9.28125" style="1" customWidth="1"/>
    <col min="9" max="9" width="9.00390625" style="1" customWidth="1"/>
    <col min="10" max="10" width="8.7109375" style="1" customWidth="1"/>
    <col min="11" max="11" width="8.8515625" style="1" customWidth="1"/>
    <col min="12" max="12" width="8.140625" style="77" customWidth="1"/>
    <col min="13" max="13" width="9.421875" style="77" customWidth="1"/>
    <col min="14" max="14" width="7.421875" style="77" customWidth="1"/>
    <col min="15" max="15" width="8.28125" style="77" customWidth="1"/>
    <col min="16" max="16" width="6.00390625" style="77" customWidth="1"/>
    <col min="17" max="17" width="6.57421875" style="77" customWidth="1"/>
    <col min="18" max="18" width="7.00390625" style="1" customWidth="1"/>
    <col min="19" max="19" width="10.28125" style="0" hidden="1" customWidth="1"/>
    <col min="20" max="20" width="8.7109375" style="66" hidden="1" customWidth="1"/>
    <col min="21" max="21" width="10.7109375" style="66" customWidth="1"/>
  </cols>
  <sheetData>
    <row r="1" spans="1:18" ht="12.75" customHeight="1">
      <c r="A1" s="2"/>
      <c r="B1" s="2"/>
      <c r="C1" s="2"/>
      <c r="D1" s="3"/>
      <c r="E1" s="3"/>
      <c r="F1" s="3"/>
      <c r="G1" s="3"/>
      <c r="H1" s="3"/>
      <c r="I1" s="3"/>
      <c r="J1" s="3"/>
      <c r="K1" s="3"/>
      <c r="L1" s="74"/>
      <c r="M1" s="74"/>
      <c r="N1" s="74"/>
      <c r="O1" s="74"/>
      <c r="P1" s="74"/>
      <c r="Q1" s="111" t="s">
        <v>95</v>
      </c>
      <c r="R1" s="111"/>
    </row>
    <row r="2" spans="1:21" s="8" customFormat="1" ht="12.75" customHeight="1">
      <c r="A2" s="4" t="s">
        <v>375</v>
      </c>
      <c r="B2" s="5"/>
      <c r="C2" s="5"/>
      <c r="D2" s="6"/>
      <c r="E2" s="6"/>
      <c r="F2" s="6"/>
      <c r="G2" s="6"/>
      <c r="H2" s="6"/>
      <c r="I2" s="6"/>
      <c r="J2" s="6"/>
      <c r="K2" s="6"/>
      <c r="L2" s="75"/>
      <c r="M2" s="75"/>
      <c r="N2" s="75"/>
      <c r="O2" s="75"/>
      <c r="P2" s="75"/>
      <c r="Q2" s="93"/>
      <c r="R2" s="15"/>
      <c r="T2" s="66"/>
      <c r="U2" s="66"/>
    </row>
    <row r="3" spans="1:21" s="8" customFormat="1" ht="12.75" customHeight="1">
      <c r="A3" s="4" t="s">
        <v>376</v>
      </c>
      <c r="B3" s="5"/>
      <c r="C3" s="5"/>
      <c r="D3" s="6"/>
      <c r="E3" s="6"/>
      <c r="F3" s="6"/>
      <c r="G3" s="6"/>
      <c r="H3" s="6"/>
      <c r="I3" s="6"/>
      <c r="J3" s="6"/>
      <c r="K3" s="6"/>
      <c r="L3" s="75"/>
      <c r="M3" s="75"/>
      <c r="N3" s="75"/>
      <c r="O3" s="75"/>
      <c r="P3" s="75"/>
      <c r="Q3" s="93"/>
      <c r="R3" s="15"/>
      <c r="T3" s="66"/>
      <c r="U3" s="66"/>
    </row>
    <row r="4" spans="1:21" s="8" customFormat="1" ht="12.75" customHeight="1">
      <c r="A4" s="4" t="s">
        <v>377</v>
      </c>
      <c r="B4" s="5"/>
      <c r="C4" s="5"/>
      <c r="D4" s="6"/>
      <c r="E4" s="6"/>
      <c r="F4" s="6"/>
      <c r="G4" s="6"/>
      <c r="H4" s="6"/>
      <c r="I4" s="6"/>
      <c r="J4" s="6"/>
      <c r="K4" s="6"/>
      <c r="L4" s="75"/>
      <c r="M4" s="75"/>
      <c r="N4" s="75"/>
      <c r="O4" s="75"/>
      <c r="P4" s="75"/>
      <c r="Q4" s="93"/>
      <c r="R4" s="15"/>
      <c r="T4" s="66"/>
      <c r="U4" s="66"/>
    </row>
    <row r="5" spans="1:21" s="8" customFormat="1" ht="12.75" customHeight="1">
      <c r="A5" s="4" t="s">
        <v>378</v>
      </c>
      <c r="B5" s="5"/>
      <c r="C5" s="5"/>
      <c r="D5" s="6"/>
      <c r="E5" s="6"/>
      <c r="F5" s="6"/>
      <c r="G5" s="6"/>
      <c r="H5" s="6"/>
      <c r="I5" s="6"/>
      <c r="J5" s="6"/>
      <c r="K5" s="6"/>
      <c r="L5" s="75"/>
      <c r="M5" s="75"/>
      <c r="N5" s="75"/>
      <c r="O5" s="75"/>
      <c r="P5" s="75"/>
      <c r="Q5" s="93"/>
      <c r="R5" s="15"/>
      <c r="T5" s="66"/>
      <c r="U5" s="66"/>
    </row>
    <row r="6" spans="1:18" ht="28.5" customHeight="1">
      <c r="A6" s="112" t="s">
        <v>444</v>
      </c>
      <c r="B6" s="112"/>
      <c r="C6" s="112"/>
      <c r="D6" s="112"/>
      <c r="E6" s="112"/>
      <c r="F6" s="112"/>
      <c r="G6" s="112"/>
      <c r="H6" s="112"/>
      <c r="I6" s="112"/>
      <c r="J6" s="112"/>
      <c r="K6" s="112"/>
      <c r="L6" s="112"/>
      <c r="M6" s="112"/>
      <c r="N6" s="112"/>
      <c r="O6" s="112"/>
      <c r="P6" s="112"/>
      <c r="Q6" s="112"/>
      <c r="R6" s="112"/>
    </row>
    <row r="7" spans="1:17" ht="12.75" customHeight="1">
      <c r="A7" s="17"/>
      <c r="B7" s="2"/>
      <c r="C7" s="2"/>
      <c r="D7" s="3"/>
      <c r="E7" s="3"/>
      <c r="F7" s="3"/>
      <c r="G7" s="3"/>
      <c r="H7" s="3"/>
      <c r="I7" s="3"/>
      <c r="J7" s="3"/>
      <c r="K7" s="3"/>
      <c r="L7" s="74"/>
      <c r="M7" s="74"/>
      <c r="N7" s="74"/>
      <c r="O7" s="74"/>
      <c r="P7" s="74"/>
      <c r="Q7" s="94"/>
    </row>
    <row r="8" spans="1:19" ht="12.75" customHeight="1">
      <c r="A8" s="57"/>
      <c r="B8" s="57"/>
      <c r="C8" s="57"/>
      <c r="D8" s="3"/>
      <c r="E8" s="3"/>
      <c r="F8" s="3"/>
      <c r="G8" s="3"/>
      <c r="H8" s="3"/>
      <c r="I8" s="3"/>
      <c r="J8" s="3"/>
      <c r="K8" s="3"/>
      <c r="L8" s="74"/>
      <c r="M8" s="74"/>
      <c r="N8" s="74"/>
      <c r="O8" s="74"/>
      <c r="P8" s="74"/>
      <c r="Q8" s="74"/>
      <c r="R8" s="9" t="s">
        <v>6</v>
      </c>
      <c r="S8" s="1"/>
    </row>
    <row r="9" spans="1:21" ht="26.25" customHeight="1">
      <c r="A9" s="124"/>
      <c r="B9" s="124"/>
      <c r="C9" s="124"/>
      <c r="D9" s="125" t="s">
        <v>7</v>
      </c>
      <c r="E9" s="125"/>
      <c r="F9" s="125" t="s">
        <v>8</v>
      </c>
      <c r="G9" s="125" t="s">
        <v>445</v>
      </c>
      <c r="H9" s="125" t="s">
        <v>446</v>
      </c>
      <c r="I9" s="125"/>
      <c r="J9" s="125" t="s">
        <v>449</v>
      </c>
      <c r="K9" s="125"/>
      <c r="L9" s="121" t="s">
        <v>451</v>
      </c>
      <c r="M9" s="103" t="s">
        <v>9</v>
      </c>
      <c r="N9" s="103" t="s">
        <v>9</v>
      </c>
      <c r="O9" s="59"/>
      <c r="P9" s="59"/>
      <c r="Q9" s="59"/>
      <c r="R9" s="59"/>
      <c r="S9" s="1"/>
      <c r="T9" s="117" t="s">
        <v>415</v>
      </c>
      <c r="U9" s="117" t="s">
        <v>409</v>
      </c>
    </row>
    <row r="10" spans="1:21" ht="24" customHeight="1">
      <c r="A10" s="124"/>
      <c r="B10" s="124"/>
      <c r="C10" s="124"/>
      <c r="D10" s="125"/>
      <c r="E10" s="125"/>
      <c r="F10" s="125"/>
      <c r="G10" s="125"/>
      <c r="H10" s="59" t="s">
        <v>97</v>
      </c>
      <c r="I10" s="126" t="s">
        <v>448</v>
      </c>
      <c r="J10" s="59" t="s">
        <v>97</v>
      </c>
      <c r="K10" s="126" t="s">
        <v>450</v>
      </c>
      <c r="L10" s="122"/>
      <c r="M10" s="120" t="s">
        <v>405</v>
      </c>
      <c r="N10" s="120" t="s">
        <v>406</v>
      </c>
      <c r="O10" s="125" t="s">
        <v>98</v>
      </c>
      <c r="P10" s="125"/>
      <c r="Q10" s="125"/>
      <c r="R10" s="125"/>
      <c r="S10" s="1"/>
      <c r="T10" s="118"/>
      <c r="U10" s="118"/>
    </row>
    <row r="11" spans="1:21" ht="63" customHeight="1">
      <c r="A11" s="124"/>
      <c r="B11" s="124"/>
      <c r="C11" s="124"/>
      <c r="D11" s="125"/>
      <c r="E11" s="125"/>
      <c r="F11" s="125"/>
      <c r="G11" s="125"/>
      <c r="H11" s="72" t="s">
        <v>447</v>
      </c>
      <c r="I11" s="126"/>
      <c r="J11" s="72">
        <v>2019</v>
      </c>
      <c r="K11" s="126"/>
      <c r="L11" s="123"/>
      <c r="M11" s="120"/>
      <c r="N11" s="120"/>
      <c r="O11" s="45" t="s">
        <v>404</v>
      </c>
      <c r="P11" s="45" t="s">
        <v>407</v>
      </c>
      <c r="Q11" s="45" t="s">
        <v>100</v>
      </c>
      <c r="R11" s="45" t="s">
        <v>468</v>
      </c>
      <c r="S11" s="37" t="s">
        <v>427</v>
      </c>
      <c r="T11" s="119"/>
      <c r="U11" s="119"/>
    </row>
    <row r="12" spans="1:21" ht="12.75">
      <c r="A12" s="45">
        <v>0</v>
      </c>
      <c r="B12" s="45">
        <v>1</v>
      </c>
      <c r="C12" s="58"/>
      <c r="D12" s="60">
        <v>2</v>
      </c>
      <c r="E12" s="58"/>
      <c r="F12" s="45">
        <v>3</v>
      </c>
      <c r="G12" s="45" t="s">
        <v>101</v>
      </c>
      <c r="H12" s="45">
        <v>4</v>
      </c>
      <c r="I12" s="45">
        <v>5</v>
      </c>
      <c r="J12" s="45">
        <v>6</v>
      </c>
      <c r="K12" s="45">
        <v>7</v>
      </c>
      <c r="L12" s="104">
        <v>8</v>
      </c>
      <c r="M12" s="104">
        <v>9</v>
      </c>
      <c r="N12" s="104">
        <v>10</v>
      </c>
      <c r="O12" s="45" t="s">
        <v>410</v>
      </c>
      <c r="P12" s="45" t="s">
        <v>411</v>
      </c>
      <c r="Q12" s="45" t="s">
        <v>412</v>
      </c>
      <c r="R12" s="45" t="s">
        <v>413</v>
      </c>
      <c r="S12" s="68" t="s">
        <v>403</v>
      </c>
      <c r="T12" s="70" t="s">
        <v>414</v>
      </c>
      <c r="U12" s="70" t="s">
        <v>408</v>
      </c>
    </row>
    <row r="13" spans="1:21" ht="14.25" customHeight="1">
      <c r="A13" s="46" t="s">
        <v>13</v>
      </c>
      <c r="B13" s="47"/>
      <c r="C13" s="47"/>
      <c r="D13" s="127" t="s">
        <v>104</v>
      </c>
      <c r="E13" s="127"/>
      <c r="F13" s="46">
        <v>1</v>
      </c>
      <c r="G13" s="47">
        <f aca="true" t="shared" si="0" ref="G13:L13">G14+G34+G40</f>
        <v>12017</v>
      </c>
      <c r="H13" s="47">
        <f t="shared" si="0"/>
        <v>14172</v>
      </c>
      <c r="I13" s="80">
        <f t="shared" si="0"/>
        <v>14002.6</v>
      </c>
      <c r="J13" s="51">
        <f t="shared" si="0"/>
        <v>14808</v>
      </c>
      <c r="K13" s="96">
        <f t="shared" si="0"/>
        <v>3707.9139999999998</v>
      </c>
      <c r="L13" s="47">
        <f t="shared" si="0"/>
        <v>15229</v>
      </c>
      <c r="M13" s="100">
        <f>L13/I13*100</f>
        <v>108.75837344493165</v>
      </c>
      <c r="N13" s="51">
        <f>L13/J13*100</f>
        <v>102.84305780659105</v>
      </c>
      <c r="O13" s="96">
        <f>O14+O34+O40</f>
        <v>3707.9139999999998</v>
      </c>
      <c r="P13" s="51">
        <f>P14+P34+P40</f>
        <v>7973</v>
      </c>
      <c r="Q13" s="51">
        <f>Q14+Q34+Q40</f>
        <v>11813</v>
      </c>
      <c r="R13" s="47">
        <f>R14+R34+R40</f>
        <v>15229</v>
      </c>
      <c r="S13" s="1">
        <f>K13-J13</f>
        <v>-11100.086</v>
      </c>
      <c r="T13" s="69">
        <f>P13-K13</f>
        <v>4265.086</v>
      </c>
      <c r="U13" s="69">
        <f>L13-J13</f>
        <v>421</v>
      </c>
    </row>
    <row r="14" spans="1:21" ht="25.5" customHeight="1">
      <c r="A14" s="128"/>
      <c r="B14" s="46">
        <v>1</v>
      </c>
      <c r="C14" s="47"/>
      <c r="D14" s="127" t="s">
        <v>105</v>
      </c>
      <c r="E14" s="127"/>
      <c r="F14" s="46">
        <v>2</v>
      </c>
      <c r="G14" s="47">
        <f aca="true" t="shared" si="1" ref="G14:L14">G15+G20+G21+G24+G25+G26</f>
        <v>11951</v>
      </c>
      <c r="H14" s="47">
        <f t="shared" si="1"/>
        <v>14103</v>
      </c>
      <c r="I14" s="62">
        <f t="shared" si="1"/>
        <v>13939.6</v>
      </c>
      <c r="J14" s="47">
        <f t="shared" si="1"/>
        <v>14739</v>
      </c>
      <c r="K14" s="89">
        <f t="shared" si="1"/>
        <v>3694.307</v>
      </c>
      <c r="L14" s="47">
        <f t="shared" si="1"/>
        <v>15160</v>
      </c>
      <c r="M14" s="100">
        <f aca="true" t="shared" si="2" ref="M14:M77">L14/I14*100</f>
        <v>108.75491405779218</v>
      </c>
      <c r="N14" s="51">
        <f aca="true" t="shared" si="3" ref="N14:N77">L14/J14*100</f>
        <v>102.85636746047899</v>
      </c>
      <c r="O14" s="89">
        <f>O15+O20+O21+O24+O25+O26</f>
        <v>3694.307</v>
      </c>
      <c r="P14" s="47">
        <f>P15+P20+P21+P24+P25+P26</f>
        <v>7940</v>
      </c>
      <c r="Q14" s="47">
        <f>Q15+Q20+Q21+Q24+Q25+Q26</f>
        <v>11760</v>
      </c>
      <c r="R14" s="47">
        <f>R15+R20+R21+R24+R25+R26</f>
        <v>15160</v>
      </c>
      <c r="S14" s="1">
        <f aca="true" t="shared" si="4" ref="S14:S77">K14-J14</f>
        <v>-11044.693</v>
      </c>
      <c r="T14" s="69">
        <f aca="true" t="shared" si="5" ref="T14:T40">P14-K14</f>
        <v>4245.693</v>
      </c>
      <c r="U14" s="69">
        <f aca="true" t="shared" si="6" ref="U14:U77">L14-J14</f>
        <v>421</v>
      </c>
    </row>
    <row r="15" spans="1:21" ht="32.25" customHeight="1">
      <c r="A15" s="128"/>
      <c r="B15" s="47"/>
      <c r="C15" s="46" t="s">
        <v>16</v>
      </c>
      <c r="D15" s="127" t="s">
        <v>106</v>
      </c>
      <c r="E15" s="127"/>
      <c r="F15" s="46">
        <v>3</v>
      </c>
      <c r="G15" s="47">
        <f aca="true" t="shared" si="7" ref="G15:L15">SUM(G16:G19)</f>
        <v>5644</v>
      </c>
      <c r="H15" s="47">
        <f t="shared" si="7"/>
        <v>5730</v>
      </c>
      <c r="I15" s="47">
        <f t="shared" si="7"/>
        <v>5647</v>
      </c>
      <c r="J15" s="47">
        <f t="shared" si="7"/>
        <v>6300</v>
      </c>
      <c r="K15" s="89">
        <f t="shared" si="7"/>
        <v>1503.6999999999998</v>
      </c>
      <c r="L15" s="47">
        <f t="shared" si="7"/>
        <v>5735</v>
      </c>
      <c r="M15" s="100">
        <f t="shared" si="2"/>
        <v>101.55834956614132</v>
      </c>
      <c r="N15" s="51">
        <f t="shared" si="3"/>
        <v>91.03174603174602</v>
      </c>
      <c r="O15" s="89">
        <f>SUM(O16:O19)</f>
        <v>1503.6999999999998</v>
      </c>
      <c r="P15" s="47">
        <v>3000</v>
      </c>
      <c r="Q15" s="47">
        <f>SUM(Q16:Q19)</f>
        <v>4373</v>
      </c>
      <c r="R15" s="47">
        <f>SUM(R16:R19)</f>
        <v>5735</v>
      </c>
      <c r="S15" s="1">
        <f t="shared" si="4"/>
        <v>-4796.3</v>
      </c>
      <c r="T15" s="69">
        <f t="shared" si="5"/>
        <v>1496.3000000000002</v>
      </c>
      <c r="U15" s="69">
        <f t="shared" si="6"/>
        <v>-565</v>
      </c>
    </row>
    <row r="16" spans="1:21" ht="12.75">
      <c r="A16" s="128"/>
      <c r="B16" s="58"/>
      <c r="C16" s="47"/>
      <c r="D16" s="46" t="s">
        <v>107</v>
      </c>
      <c r="E16" s="48" t="s">
        <v>108</v>
      </c>
      <c r="F16" s="46">
        <v>4</v>
      </c>
      <c r="G16" s="47">
        <v>4389</v>
      </c>
      <c r="H16" s="47">
        <v>4965</v>
      </c>
      <c r="I16" s="47">
        <v>4889</v>
      </c>
      <c r="J16" s="47">
        <v>5498</v>
      </c>
      <c r="K16" s="89">
        <v>1374.234</v>
      </c>
      <c r="L16" s="47">
        <v>5250</v>
      </c>
      <c r="M16" s="100">
        <f t="shared" si="2"/>
        <v>107.38392309265699</v>
      </c>
      <c r="N16" s="51">
        <f t="shared" si="3"/>
        <v>95.48926882502728</v>
      </c>
      <c r="O16" s="89">
        <v>1374.234</v>
      </c>
      <c r="P16" s="47">
        <v>2610</v>
      </c>
      <c r="Q16" s="47">
        <v>4000</v>
      </c>
      <c r="R16" s="47">
        <v>5250</v>
      </c>
      <c r="S16" s="1">
        <f t="shared" si="4"/>
        <v>-4123.766</v>
      </c>
      <c r="T16" s="69">
        <f t="shared" si="5"/>
        <v>1235.766</v>
      </c>
      <c r="U16" s="69">
        <f t="shared" si="6"/>
        <v>-248</v>
      </c>
    </row>
    <row r="17" spans="1:21" ht="12.75">
      <c r="A17" s="128"/>
      <c r="B17" s="58"/>
      <c r="C17" s="47"/>
      <c r="D17" s="46" t="s">
        <v>109</v>
      </c>
      <c r="E17" s="48" t="s">
        <v>110</v>
      </c>
      <c r="F17" s="46">
        <v>5</v>
      </c>
      <c r="G17" s="47">
        <v>1101</v>
      </c>
      <c r="H17" s="47">
        <v>570</v>
      </c>
      <c r="I17" s="47">
        <v>577</v>
      </c>
      <c r="J17" s="47">
        <v>577</v>
      </c>
      <c r="K17" s="89">
        <v>96.84</v>
      </c>
      <c r="L17" s="47">
        <v>325</v>
      </c>
      <c r="M17" s="100">
        <f t="shared" si="2"/>
        <v>56.32582322357019</v>
      </c>
      <c r="N17" s="51">
        <f t="shared" si="3"/>
        <v>56.32582322357019</v>
      </c>
      <c r="O17" s="79">
        <v>96.84</v>
      </c>
      <c r="P17" s="47">
        <v>175</v>
      </c>
      <c r="Q17" s="47">
        <v>250</v>
      </c>
      <c r="R17" s="47">
        <v>325</v>
      </c>
      <c r="S17" s="1">
        <f t="shared" si="4"/>
        <v>-480.15999999999997</v>
      </c>
      <c r="T17" s="69">
        <f t="shared" si="5"/>
        <v>78.16</v>
      </c>
      <c r="U17" s="69">
        <f t="shared" si="6"/>
        <v>-252</v>
      </c>
    </row>
    <row r="18" spans="1:21" ht="12.75">
      <c r="A18" s="128"/>
      <c r="B18" s="58"/>
      <c r="C18" s="47"/>
      <c r="D18" s="46" t="s">
        <v>111</v>
      </c>
      <c r="E18" s="48" t="s">
        <v>112</v>
      </c>
      <c r="F18" s="46">
        <v>6</v>
      </c>
      <c r="G18" s="47">
        <v>149</v>
      </c>
      <c r="H18" s="47">
        <v>155</v>
      </c>
      <c r="I18" s="47">
        <v>144</v>
      </c>
      <c r="J18" s="47">
        <v>185</v>
      </c>
      <c r="K18" s="89">
        <v>32.626</v>
      </c>
      <c r="L18" s="47">
        <v>130</v>
      </c>
      <c r="M18" s="100">
        <f t="shared" si="2"/>
        <v>90.27777777777779</v>
      </c>
      <c r="N18" s="51">
        <f t="shared" si="3"/>
        <v>70.27027027027027</v>
      </c>
      <c r="O18" s="79">
        <v>32.626</v>
      </c>
      <c r="P18" s="47">
        <v>65</v>
      </c>
      <c r="Q18" s="47">
        <v>98</v>
      </c>
      <c r="R18" s="47">
        <v>130</v>
      </c>
      <c r="S18" s="1">
        <f t="shared" si="4"/>
        <v>-152.374</v>
      </c>
      <c r="T18" s="69">
        <f t="shared" si="5"/>
        <v>32.374</v>
      </c>
      <c r="U18" s="69">
        <f t="shared" si="6"/>
        <v>-55</v>
      </c>
    </row>
    <row r="19" spans="1:21" ht="12.75">
      <c r="A19" s="128"/>
      <c r="B19" s="58"/>
      <c r="C19" s="47"/>
      <c r="D19" s="46" t="s">
        <v>113</v>
      </c>
      <c r="E19" s="48" t="s">
        <v>114</v>
      </c>
      <c r="F19" s="46">
        <v>7</v>
      </c>
      <c r="G19" s="47">
        <v>5</v>
      </c>
      <c r="H19" s="47">
        <v>40</v>
      </c>
      <c r="I19" s="47">
        <v>37</v>
      </c>
      <c r="J19" s="47">
        <v>40</v>
      </c>
      <c r="K19" s="89">
        <v>0</v>
      </c>
      <c r="L19" s="47">
        <v>30</v>
      </c>
      <c r="M19" s="100">
        <f t="shared" si="2"/>
        <v>81.08108108108108</v>
      </c>
      <c r="N19" s="51">
        <f t="shared" si="3"/>
        <v>75</v>
      </c>
      <c r="O19" s="89">
        <v>0</v>
      </c>
      <c r="P19" s="47">
        <v>0</v>
      </c>
      <c r="Q19" s="47">
        <v>25</v>
      </c>
      <c r="R19" s="47">
        <v>30</v>
      </c>
      <c r="S19" s="1">
        <f t="shared" si="4"/>
        <v>-40</v>
      </c>
      <c r="T19" s="69">
        <f t="shared" si="5"/>
        <v>0</v>
      </c>
      <c r="U19" s="69">
        <f t="shared" si="6"/>
        <v>-10</v>
      </c>
    </row>
    <row r="20" spans="1:21" ht="12.75" customHeight="1">
      <c r="A20" s="128"/>
      <c r="B20" s="58"/>
      <c r="C20" s="46" t="s">
        <v>17</v>
      </c>
      <c r="D20" s="127" t="s">
        <v>115</v>
      </c>
      <c r="E20" s="127"/>
      <c r="F20" s="46">
        <v>8</v>
      </c>
      <c r="G20" s="47">
        <v>0</v>
      </c>
      <c r="H20" s="47">
        <v>0</v>
      </c>
      <c r="I20" s="47">
        <v>0</v>
      </c>
      <c r="J20" s="47">
        <v>0</v>
      </c>
      <c r="K20" s="89">
        <v>0</v>
      </c>
      <c r="L20" s="47">
        <v>0</v>
      </c>
      <c r="M20" s="100"/>
      <c r="N20" s="51"/>
      <c r="O20" s="89">
        <v>0</v>
      </c>
      <c r="P20" s="47">
        <v>0</v>
      </c>
      <c r="Q20" s="47">
        <v>0</v>
      </c>
      <c r="R20" s="47">
        <v>0</v>
      </c>
      <c r="S20" s="1">
        <f t="shared" si="4"/>
        <v>0</v>
      </c>
      <c r="T20" s="69">
        <f t="shared" si="5"/>
        <v>0</v>
      </c>
      <c r="U20" s="69">
        <f t="shared" si="6"/>
        <v>0</v>
      </c>
    </row>
    <row r="21" spans="1:21" ht="30" customHeight="1">
      <c r="A21" s="128"/>
      <c r="B21" s="58"/>
      <c r="C21" s="46" t="s">
        <v>63</v>
      </c>
      <c r="D21" s="127" t="s">
        <v>387</v>
      </c>
      <c r="E21" s="127"/>
      <c r="F21" s="50">
        <v>9</v>
      </c>
      <c r="G21" s="47">
        <f aca="true" t="shared" si="8" ref="G21:L21">SUM(G22:G23)</f>
        <v>5752</v>
      </c>
      <c r="H21" s="47">
        <f t="shared" si="8"/>
        <v>8074</v>
      </c>
      <c r="I21" s="62">
        <f t="shared" si="8"/>
        <v>8018.6</v>
      </c>
      <c r="J21" s="47">
        <f t="shared" si="8"/>
        <v>8402</v>
      </c>
      <c r="K21" s="89">
        <f t="shared" si="8"/>
        <v>2189.812</v>
      </c>
      <c r="L21" s="47">
        <f t="shared" si="8"/>
        <v>9410</v>
      </c>
      <c r="M21" s="100">
        <f t="shared" si="2"/>
        <v>117.35215623674955</v>
      </c>
      <c r="N21" s="51">
        <f t="shared" si="3"/>
        <v>111.99714353725302</v>
      </c>
      <c r="O21" s="89">
        <f>SUM(O22:O23)</f>
        <v>2189.812</v>
      </c>
      <c r="P21" s="47">
        <f>SUM(P22:P23)</f>
        <v>4935</v>
      </c>
      <c r="Q21" s="47">
        <f>SUM(Q22:Q23)</f>
        <v>7377</v>
      </c>
      <c r="R21" s="47">
        <f>SUM(R22:R23)</f>
        <v>9410</v>
      </c>
      <c r="S21" s="1">
        <f t="shared" si="4"/>
        <v>-6212.188</v>
      </c>
      <c r="T21" s="69">
        <f t="shared" si="5"/>
        <v>2745.188</v>
      </c>
      <c r="U21" s="69">
        <f t="shared" si="6"/>
        <v>1008</v>
      </c>
    </row>
    <row r="22" spans="1:21" ht="29.25" customHeight="1">
      <c r="A22" s="128"/>
      <c r="B22" s="58"/>
      <c r="C22" s="47"/>
      <c r="D22" s="46" t="s">
        <v>116</v>
      </c>
      <c r="E22" s="48" t="s">
        <v>395</v>
      </c>
      <c r="F22" s="46">
        <v>10</v>
      </c>
      <c r="G22" s="47">
        <v>3147</v>
      </c>
      <c r="H22" s="47">
        <v>3965</v>
      </c>
      <c r="I22" s="62">
        <v>3961.4</v>
      </c>
      <c r="J22" s="47">
        <v>3965</v>
      </c>
      <c r="K22" s="89">
        <v>1105.599</v>
      </c>
      <c r="L22" s="47">
        <v>4300</v>
      </c>
      <c r="M22" s="100">
        <f t="shared" si="2"/>
        <v>108.54748321300549</v>
      </c>
      <c r="N22" s="51">
        <f t="shared" si="3"/>
        <v>108.44892812105927</v>
      </c>
      <c r="O22" s="89">
        <v>1105.599</v>
      </c>
      <c r="P22" s="47">
        <v>2300</v>
      </c>
      <c r="Q22" s="101">
        <v>3400</v>
      </c>
      <c r="R22" s="101">
        <v>4300</v>
      </c>
      <c r="S22" s="1">
        <f t="shared" si="4"/>
        <v>-2859.401</v>
      </c>
      <c r="T22" s="69">
        <f t="shared" si="5"/>
        <v>1194.401</v>
      </c>
      <c r="U22" s="69">
        <f t="shared" si="6"/>
        <v>335</v>
      </c>
    </row>
    <row r="23" spans="1:21" ht="25.5">
      <c r="A23" s="128"/>
      <c r="B23" s="58"/>
      <c r="C23" s="58"/>
      <c r="D23" s="46" t="s">
        <v>117</v>
      </c>
      <c r="E23" s="48" t="s">
        <v>364</v>
      </c>
      <c r="F23" s="46">
        <v>11</v>
      </c>
      <c r="G23" s="47">
        <v>2605</v>
      </c>
      <c r="H23" s="47">
        <v>4109</v>
      </c>
      <c r="I23" s="62">
        <v>4057.2</v>
      </c>
      <c r="J23" s="47">
        <v>4437</v>
      </c>
      <c r="K23" s="89">
        <v>1084.213</v>
      </c>
      <c r="L23" s="105">
        <v>5110</v>
      </c>
      <c r="M23" s="100">
        <f t="shared" si="2"/>
        <v>125.94893029675637</v>
      </c>
      <c r="N23" s="51">
        <f t="shared" si="3"/>
        <v>115.16790624295696</v>
      </c>
      <c r="O23" s="89">
        <v>1084.213</v>
      </c>
      <c r="P23" s="47">
        <v>2635</v>
      </c>
      <c r="Q23" s="101">
        <v>3977</v>
      </c>
      <c r="R23" s="101">
        <v>5110</v>
      </c>
      <c r="S23" s="1">
        <f t="shared" si="4"/>
        <v>-3352.7870000000003</v>
      </c>
      <c r="T23" s="69">
        <f t="shared" si="5"/>
        <v>1550.787</v>
      </c>
      <c r="U23" s="69">
        <f t="shared" si="6"/>
        <v>673</v>
      </c>
    </row>
    <row r="24" spans="1:21" ht="12.75" customHeight="1">
      <c r="A24" s="128"/>
      <c r="B24" s="58"/>
      <c r="C24" s="46" t="s">
        <v>73</v>
      </c>
      <c r="D24" s="127" t="s">
        <v>118</v>
      </c>
      <c r="E24" s="127"/>
      <c r="F24" s="46">
        <v>12</v>
      </c>
      <c r="G24" s="47">
        <v>0</v>
      </c>
      <c r="H24" s="47">
        <v>0</v>
      </c>
      <c r="I24" s="47">
        <v>0</v>
      </c>
      <c r="J24" s="47">
        <v>0</v>
      </c>
      <c r="K24" s="89">
        <v>0</v>
      </c>
      <c r="L24" s="47">
        <v>0</v>
      </c>
      <c r="M24" s="100"/>
      <c r="N24" s="51"/>
      <c r="O24" s="89">
        <v>0</v>
      </c>
      <c r="P24" s="47">
        <v>0</v>
      </c>
      <c r="Q24" s="47">
        <v>0</v>
      </c>
      <c r="R24" s="47">
        <v>0</v>
      </c>
      <c r="S24" s="1">
        <f t="shared" si="4"/>
        <v>0</v>
      </c>
      <c r="T24" s="69">
        <f t="shared" si="5"/>
        <v>0</v>
      </c>
      <c r="U24" s="69">
        <f t="shared" si="6"/>
        <v>0</v>
      </c>
    </row>
    <row r="25" spans="1:21" ht="28.5" customHeight="1">
      <c r="A25" s="128"/>
      <c r="B25" s="58"/>
      <c r="C25" s="46" t="s">
        <v>75</v>
      </c>
      <c r="D25" s="127" t="s">
        <v>119</v>
      </c>
      <c r="E25" s="127"/>
      <c r="F25" s="46">
        <v>13</v>
      </c>
      <c r="G25" s="47">
        <v>0</v>
      </c>
      <c r="H25" s="47">
        <v>0</v>
      </c>
      <c r="I25" s="47">
        <v>0</v>
      </c>
      <c r="J25" s="47">
        <v>0</v>
      </c>
      <c r="K25" s="89">
        <v>0</v>
      </c>
      <c r="L25" s="47">
        <v>0</v>
      </c>
      <c r="M25" s="100"/>
      <c r="N25" s="51"/>
      <c r="O25" s="89">
        <v>0</v>
      </c>
      <c r="P25" s="47">
        <v>0</v>
      </c>
      <c r="Q25" s="47">
        <v>0</v>
      </c>
      <c r="R25" s="47">
        <v>0</v>
      </c>
      <c r="S25" s="1">
        <f t="shared" si="4"/>
        <v>0</v>
      </c>
      <c r="T25" s="69">
        <f t="shared" si="5"/>
        <v>0</v>
      </c>
      <c r="U25" s="69">
        <f t="shared" si="6"/>
        <v>0</v>
      </c>
    </row>
    <row r="26" spans="1:21" ht="27" customHeight="1">
      <c r="A26" s="128"/>
      <c r="B26" s="47"/>
      <c r="C26" s="46" t="s">
        <v>120</v>
      </c>
      <c r="D26" s="127" t="s">
        <v>121</v>
      </c>
      <c r="E26" s="127"/>
      <c r="F26" s="46">
        <v>14</v>
      </c>
      <c r="G26" s="47">
        <f aca="true" t="shared" si="9" ref="G26:L26">G27+G28+G31+G32+G33</f>
        <v>555</v>
      </c>
      <c r="H26" s="47">
        <f t="shared" si="9"/>
        <v>299</v>
      </c>
      <c r="I26" s="47">
        <f t="shared" si="9"/>
        <v>274</v>
      </c>
      <c r="J26" s="47">
        <f t="shared" si="9"/>
        <v>37</v>
      </c>
      <c r="K26" s="89">
        <f t="shared" si="9"/>
        <v>0.795</v>
      </c>
      <c r="L26" s="47">
        <f t="shared" si="9"/>
        <v>15</v>
      </c>
      <c r="M26" s="100">
        <f t="shared" si="2"/>
        <v>5.474452554744526</v>
      </c>
      <c r="N26" s="51">
        <f t="shared" si="3"/>
        <v>40.54054054054054</v>
      </c>
      <c r="O26" s="79">
        <f>O27+O28+O31+O32+O33</f>
        <v>0.795</v>
      </c>
      <c r="P26" s="47">
        <f>P27+P28+P31+P32+P33</f>
        <v>5</v>
      </c>
      <c r="Q26" s="47">
        <f>Q27+Q28+Q31+Q32+Q33</f>
        <v>10</v>
      </c>
      <c r="R26" s="47">
        <f>R27+R28+R31+R32+R33</f>
        <v>15</v>
      </c>
      <c r="S26" s="1">
        <f t="shared" si="4"/>
        <v>-36.205</v>
      </c>
      <c r="T26" s="69">
        <f t="shared" si="5"/>
        <v>4.205</v>
      </c>
      <c r="U26" s="69">
        <f t="shared" si="6"/>
        <v>-22</v>
      </c>
    </row>
    <row r="27" spans="1:21" ht="12.75">
      <c r="A27" s="128"/>
      <c r="B27" s="47"/>
      <c r="C27" s="47"/>
      <c r="D27" s="46" t="s">
        <v>122</v>
      </c>
      <c r="E27" s="48" t="s">
        <v>123</v>
      </c>
      <c r="F27" s="46">
        <v>15</v>
      </c>
      <c r="G27" s="47">
        <v>0</v>
      </c>
      <c r="H27" s="47">
        <v>2</v>
      </c>
      <c r="I27" s="47">
        <v>2</v>
      </c>
      <c r="J27" s="47">
        <v>0</v>
      </c>
      <c r="K27" s="89">
        <v>0</v>
      </c>
      <c r="L27" s="47">
        <v>0</v>
      </c>
      <c r="M27" s="100">
        <v>0</v>
      </c>
      <c r="N27" s="51"/>
      <c r="O27" s="89">
        <v>0</v>
      </c>
      <c r="P27" s="47">
        <v>0</v>
      </c>
      <c r="Q27" s="47">
        <v>0</v>
      </c>
      <c r="R27" s="47">
        <v>0</v>
      </c>
      <c r="S27" s="1">
        <f t="shared" si="4"/>
        <v>0</v>
      </c>
      <c r="T27" s="69">
        <f t="shared" si="5"/>
        <v>0</v>
      </c>
      <c r="U27" s="69">
        <f t="shared" si="6"/>
        <v>0</v>
      </c>
    </row>
    <row r="28" spans="1:21" ht="25.5">
      <c r="A28" s="128"/>
      <c r="B28" s="47"/>
      <c r="C28" s="47"/>
      <c r="D28" s="46" t="s">
        <v>124</v>
      </c>
      <c r="E28" s="48" t="s">
        <v>125</v>
      </c>
      <c r="F28" s="46">
        <v>16</v>
      </c>
      <c r="G28" s="47">
        <f aca="true" t="shared" si="10" ref="G28:L28">SUM(G29:G30)</f>
        <v>0</v>
      </c>
      <c r="H28" s="47">
        <f t="shared" si="10"/>
        <v>0</v>
      </c>
      <c r="I28" s="47">
        <f t="shared" si="10"/>
        <v>0</v>
      </c>
      <c r="J28" s="47">
        <f t="shared" si="10"/>
        <v>0</v>
      </c>
      <c r="K28" s="89">
        <f t="shared" si="10"/>
        <v>0</v>
      </c>
      <c r="L28" s="47">
        <f t="shared" si="10"/>
        <v>0</v>
      </c>
      <c r="M28" s="100"/>
      <c r="N28" s="51"/>
      <c r="O28" s="89">
        <f>SUM(O29:O30)</f>
        <v>0</v>
      </c>
      <c r="P28" s="47">
        <f>SUM(P29:P30)</f>
        <v>0</v>
      </c>
      <c r="Q28" s="47">
        <f>SUM(Q29:Q30)</f>
        <v>0</v>
      </c>
      <c r="R28" s="47">
        <f>SUM(R29:R30)</f>
        <v>0</v>
      </c>
      <c r="S28" s="1">
        <f t="shared" si="4"/>
        <v>0</v>
      </c>
      <c r="T28" s="69">
        <f t="shared" si="5"/>
        <v>0</v>
      </c>
      <c r="U28" s="69">
        <f t="shared" si="6"/>
        <v>0</v>
      </c>
    </row>
    <row r="29" spans="1:21" ht="12.75">
      <c r="A29" s="128"/>
      <c r="B29" s="47"/>
      <c r="C29" s="47"/>
      <c r="D29" s="47"/>
      <c r="E29" s="48" t="s">
        <v>126</v>
      </c>
      <c r="F29" s="46">
        <v>17</v>
      </c>
      <c r="G29" s="47">
        <v>0</v>
      </c>
      <c r="H29" s="47">
        <v>0</v>
      </c>
      <c r="I29" s="47">
        <v>0</v>
      </c>
      <c r="J29" s="47">
        <v>0</v>
      </c>
      <c r="K29" s="89">
        <v>0</v>
      </c>
      <c r="L29" s="47">
        <v>0</v>
      </c>
      <c r="M29" s="100"/>
      <c r="N29" s="51"/>
      <c r="O29" s="89">
        <v>0</v>
      </c>
      <c r="P29" s="47">
        <v>0</v>
      </c>
      <c r="Q29" s="47">
        <v>0</v>
      </c>
      <c r="R29" s="47">
        <v>0</v>
      </c>
      <c r="S29" s="1">
        <f t="shared" si="4"/>
        <v>0</v>
      </c>
      <c r="T29" s="69">
        <f t="shared" si="5"/>
        <v>0</v>
      </c>
      <c r="U29" s="69">
        <f t="shared" si="6"/>
        <v>0</v>
      </c>
    </row>
    <row r="30" spans="1:21" ht="12.75">
      <c r="A30" s="128"/>
      <c r="B30" s="47"/>
      <c r="C30" s="47"/>
      <c r="D30" s="47"/>
      <c r="E30" s="48" t="s">
        <v>127</v>
      </c>
      <c r="F30" s="46">
        <v>18</v>
      </c>
      <c r="G30" s="47">
        <v>0</v>
      </c>
      <c r="H30" s="47">
        <v>0</v>
      </c>
      <c r="I30" s="47">
        <v>0</v>
      </c>
      <c r="J30" s="47">
        <v>0</v>
      </c>
      <c r="K30" s="89">
        <v>0</v>
      </c>
      <c r="L30" s="47">
        <v>0</v>
      </c>
      <c r="M30" s="100"/>
      <c r="N30" s="51"/>
      <c r="O30" s="89">
        <v>0</v>
      </c>
      <c r="P30" s="47">
        <v>0</v>
      </c>
      <c r="Q30" s="47">
        <v>0</v>
      </c>
      <c r="R30" s="47">
        <v>0</v>
      </c>
      <c r="S30" s="1">
        <f t="shared" si="4"/>
        <v>0</v>
      </c>
      <c r="T30" s="69">
        <f t="shared" si="5"/>
        <v>0</v>
      </c>
      <c r="U30" s="69">
        <f t="shared" si="6"/>
        <v>0</v>
      </c>
    </row>
    <row r="31" spans="1:21" ht="12.75">
      <c r="A31" s="128"/>
      <c r="B31" s="47"/>
      <c r="C31" s="47"/>
      <c r="D31" s="46" t="s">
        <v>128</v>
      </c>
      <c r="E31" s="48" t="s">
        <v>129</v>
      </c>
      <c r="F31" s="46">
        <v>19</v>
      </c>
      <c r="G31" s="47">
        <v>470</v>
      </c>
      <c r="H31" s="47">
        <v>260</v>
      </c>
      <c r="I31" s="47">
        <v>239</v>
      </c>
      <c r="J31" s="47">
        <v>0</v>
      </c>
      <c r="K31" s="89">
        <v>0</v>
      </c>
      <c r="L31" s="47">
        <v>0</v>
      </c>
      <c r="M31" s="100">
        <f t="shared" si="2"/>
        <v>0</v>
      </c>
      <c r="N31" s="51" t="s">
        <v>379</v>
      </c>
      <c r="O31" s="89">
        <v>0</v>
      </c>
      <c r="P31" s="47">
        <v>0</v>
      </c>
      <c r="Q31" s="47">
        <v>0</v>
      </c>
      <c r="R31" s="47">
        <v>0</v>
      </c>
      <c r="S31" s="1">
        <f t="shared" si="4"/>
        <v>0</v>
      </c>
      <c r="T31" s="69">
        <f t="shared" si="5"/>
        <v>0</v>
      </c>
      <c r="U31" s="69">
        <f t="shared" si="6"/>
        <v>0</v>
      </c>
    </row>
    <row r="32" spans="1:21" ht="12.75">
      <c r="A32" s="128"/>
      <c r="B32" s="47"/>
      <c r="C32" s="47"/>
      <c r="D32" s="46" t="s">
        <v>130</v>
      </c>
      <c r="E32" s="48" t="s">
        <v>131</v>
      </c>
      <c r="F32" s="46">
        <v>20</v>
      </c>
      <c r="G32" s="47">
        <v>0</v>
      </c>
      <c r="H32" s="47">
        <v>0</v>
      </c>
      <c r="I32" s="47">
        <v>0</v>
      </c>
      <c r="J32" s="47">
        <v>0</v>
      </c>
      <c r="K32" s="89">
        <v>0</v>
      </c>
      <c r="L32" s="47">
        <v>0</v>
      </c>
      <c r="M32" s="100"/>
      <c r="N32" s="51"/>
      <c r="O32" s="89">
        <v>0</v>
      </c>
      <c r="P32" s="47">
        <v>0</v>
      </c>
      <c r="Q32" s="47">
        <v>0</v>
      </c>
      <c r="R32" s="47">
        <v>0</v>
      </c>
      <c r="S32" s="1">
        <f t="shared" si="4"/>
        <v>0</v>
      </c>
      <c r="T32" s="69">
        <f t="shared" si="5"/>
        <v>0</v>
      </c>
      <c r="U32" s="69">
        <f t="shared" si="6"/>
        <v>0</v>
      </c>
    </row>
    <row r="33" spans="1:21" ht="12.75">
      <c r="A33" s="128"/>
      <c r="B33" s="47"/>
      <c r="C33" s="47"/>
      <c r="D33" s="46" t="s">
        <v>132</v>
      </c>
      <c r="E33" s="48" t="s">
        <v>114</v>
      </c>
      <c r="F33" s="46">
        <v>21</v>
      </c>
      <c r="G33" s="47">
        <v>85</v>
      </c>
      <c r="H33" s="47">
        <v>37</v>
      </c>
      <c r="I33" s="47">
        <v>33</v>
      </c>
      <c r="J33" s="47">
        <v>37</v>
      </c>
      <c r="K33" s="89">
        <v>0.795</v>
      </c>
      <c r="L33" s="47">
        <v>15</v>
      </c>
      <c r="M33" s="100">
        <f t="shared" si="2"/>
        <v>45.45454545454545</v>
      </c>
      <c r="N33" s="100">
        <f t="shared" si="3"/>
        <v>40.54054054054054</v>
      </c>
      <c r="O33" s="79">
        <v>0.795</v>
      </c>
      <c r="P33" s="47">
        <v>5</v>
      </c>
      <c r="Q33" s="47">
        <v>10</v>
      </c>
      <c r="R33" s="47">
        <v>15</v>
      </c>
      <c r="S33" s="1">
        <f t="shared" si="4"/>
        <v>-36.205</v>
      </c>
      <c r="T33" s="69">
        <f t="shared" si="5"/>
        <v>4.205</v>
      </c>
      <c r="U33" s="69">
        <f t="shared" si="6"/>
        <v>-22</v>
      </c>
    </row>
    <row r="34" spans="1:21" ht="30" customHeight="1">
      <c r="A34" s="128"/>
      <c r="B34" s="46">
        <v>2</v>
      </c>
      <c r="C34" s="47"/>
      <c r="D34" s="127" t="s">
        <v>133</v>
      </c>
      <c r="E34" s="127"/>
      <c r="F34" s="46">
        <v>22</v>
      </c>
      <c r="G34" s="47">
        <f aca="true" t="shared" si="11" ref="G34:L34">G35+G36+G37+G38+G39</f>
        <v>66</v>
      </c>
      <c r="H34" s="47">
        <f t="shared" si="11"/>
        <v>69</v>
      </c>
      <c r="I34" s="47">
        <f t="shared" si="11"/>
        <v>63</v>
      </c>
      <c r="J34" s="47">
        <f t="shared" si="11"/>
        <v>69</v>
      </c>
      <c r="K34" s="79">
        <f t="shared" si="11"/>
        <v>13.607</v>
      </c>
      <c r="L34" s="47">
        <f t="shared" si="11"/>
        <v>69</v>
      </c>
      <c r="M34" s="100">
        <f t="shared" si="2"/>
        <v>109.52380952380953</v>
      </c>
      <c r="N34" s="51">
        <f t="shared" si="3"/>
        <v>100</v>
      </c>
      <c r="O34" s="79">
        <f>O35+O36+O37+O38+O39</f>
        <v>13.607</v>
      </c>
      <c r="P34" s="47">
        <f>P35+P36+P37+P38+P39</f>
        <v>33</v>
      </c>
      <c r="Q34" s="47">
        <f>Q35+Q36+Q37+Q38+Q39</f>
        <v>53</v>
      </c>
      <c r="R34" s="47">
        <f>R35+R36+R37+R38+R39</f>
        <v>69</v>
      </c>
      <c r="S34" s="1">
        <f t="shared" si="4"/>
        <v>-55.393</v>
      </c>
      <c r="T34" s="69">
        <f t="shared" si="5"/>
        <v>19.393</v>
      </c>
      <c r="U34" s="69">
        <f t="shared" si="6"/>
        <v>0</v>
      </c>
    </row>
    <row r="35" spans="1:21" ht="12.75" customHeight="1">
      <c r="A35" s="128"/>
      <c r="B35" s="47"/>
      <c r="C35" s="46" t="s">
        <v>16</v>
      </c>
      <c r="D35" s="127" t="s">
        <v>134</v>
      </c>
      <c r="E35" s="127"/>
      <c r="F35" s="46">
        <v>23</v>
      </c>
      <c r="G35" s="47">
        <v>0</v>
      </c>
      <c r="H35" s="47">
        <v>0</v>
      </c>
      <c r="I35" s="47">
        <v>0</v>
      </c>
      <c r="J35" s="47">
        <v>0</v>
      </c>
      <c r="K35" s="79">
        <v>0</v>
      </c>
      <c r="L35" s="47">
        <v>0</v>
      </c>
      <c r="M35" s="100"/>
      <c r="N35" s="51"/>
      <c r="O35" s="79">
        <v>0</v>
      </c>
      <c r="P35" s="47">
        <v>0</v>
      </c>
      <c r="Q35" s="47">
        <v>0</v>
      </c>
      <c r="R35" s="47">
        <v>0</v>
      </c>
      <c r="S35" s="1">
        <f t="shared" si="4"/>
        <v>0</v>
      </c>
      <c r="T35" s="69">
        <f t="shared" si="5"/>
        <v>0</v>
      </c>
      <c r="U35" s="69">
        <f t="shared" si="6"/>
        <v>0</v>
      </c>
    </row>
    <row r="36" spans="1:21" ht="12.75" customHeight="1">
      <c r="A36" s="128"/>
      <c r="B36" s="58"/>
      <c r="C36" s="46" t="s">
        <v>17</v>
      </c>
      <c r="D36" s="127" t="s">
        <v>135</v>
      </c>
      <c r="E36" s="127"/>
      <c r="F36" s="46">
        <v>24</v>
      </c>
      <c r="G36" s="47">
        <v>0</v>
      </c>
      <c r="H36" s="47">
        <v>0</v>
      </c>
      <c r="I36" s="47">
        <v>0</v>
      </c>
      <c r="J36" s="47">
        <v>0</v>
      </c>
      <c r="K36" s="79">
        <v>0</v>
      </c>
      <c r="L36" s="47">
        <v>0</v>
      </c>
      <c r="M36" s="100"/>
      <c r="N36" s="51"/>
      <c r="O36" s="79">
        <v>0</v>
      </c>
      <c r="P36" s="47">
        <v>0</v>
      </c>
      <c r="Q36" s="47">
        <v>0</v>
      </c>
      <c r="R36" s="47">
        <v>0</v>
      </c>
      <c r="S36" s="1">
        <f t="shared" si="4"/>
        <v>0</v>
      </c>
      <c r="T36" s="69">
        <f t="shared" si="5"/>
        <v>0</v>
      </c>
      <c r="U36" s="69">
        <f t="shared" si="6"/>
        <v>0</v>
      </c>
    </row>
    <row r="37" spans="1:21" ht="12.75" customHeight="1">
      <c r="A37" s="128"/>
      <c r="B37" s="58"/>
      <c r="C37" s="46" t="s">
        <v>63</v>
      </c>
      <c r="D37" s="127" t="s">
        <v>136</v>
      </c>
      <c r="E37" s="127"/>
      <c r="F37" s="46">
        <v>25</v>
      </c>
      <c r="G37" s="47">
        <v>0</v>
      </c>
      <c r="H37" s="47">
        <v>0</v>
      </c>
      <c r="I37" s="47">
        <v>0</v>
      </c>
      <c r="J37" s="47">
        <v>0</v>
      </c>
      <c r="K37" s="79">
        <v>0</v>
      </c>
      <c r="L37" s="47">
        <v>0</v>
      </c>
      <c r="M37" s="100"/>
      <c r="N37" s="51"/>
      <c r="O37" s="79">
        <v>0</v>
      </c>
      <c r="P37" s="47">
        <v>0</v>
      </c>
      <c r="Q37" s="47">
        <v>0</v>
      </c>
      <c r="R37" s="47">
        <v>0</v>
      </c>
      <c r="S37" s="1">
        <f t="shared" si="4"/>
        <v>0</v>
      </c>
      <c r="T37" s="69">
        <f t="shared" si="5"/>
        <v>0</v>
      </c>
      <c r="U37" s="69">
        <f t="shared" si="6"/>
        <v>0</v>
      </c>
    </row>
    <row r="38" spans="1:21" ht="12.75" customHeight="1">
      <c r="A38" s="128"/>
      <c r="B38" s="47"/>
      <c r="C38" s="46" t="s">
        <v>73</v>
      </c>
      <c r="D38" s="127" t="s">
        <v>137</v>
      </c>
      <c r="E38" s="127"/>
      <c r="F38" s="46">
        <v>26</v>
      </c>
      <c r="G38" s="47">
        <v>2</v>
      </c>
      <c r="H38" s="47">
        <v>5</v>
      </c>
      <c r="I38" s="47">
        <v>6</v>
      </c>
      <c r="J38" s="47">
        <v>5</v>
      </c>
      <c r="K38" s="91">
        <v>2.191</v>
      </c>
      <c r="L38" s="47">
        <v>5</v>
      </c>
      <c r="M38" s="100">
        <f t="shared" si="2"/>
        <v>83.33333333333334</v>
      </c>
      <c r="N38" s="51">
        <f t="shared" si="3"/>
        <v>100</v>
      </c>
      <c r="O38" s="79">
        <v>2.191</v>
      </c>
      <c r="P38" s="47">
        <v>3</v>
      </c>
      <c r="Q38" s="47">
        <v>4</v>
      </c>
      <c r="R38" s="47">
        <v>5</v>
      </c>
      <c r="S38" s="1">
        <f t="shared" si="4"/>
        <v>-2.809</v>
      </c>
      <c r="T38" s="69">
        <f t="shared" si="5"/>
        <v>0.8090000000000002</v>
      </c>
      <c r="U38" s="69">
        <f t="shared" si="6"/>
        <v>0</v>
      </c>
    </row>
    <row r="39" spans="1:21" ht="12.75" customHeight="1">
      <c r="A39" s="128"/>
      <c r="B39" s="58"/>
      <c r="C39" s="46" t="s">
        <v>75</v>
      </c>
      <c r="D39" s="127" t="s">
        <v>138</v>
      </c>
      <c r="E39" s="127"/>
      <c r="F39" s="46">
        <v>27</v>
      </c>
      <c r="G39" s="47">
        <v>64</v>
      </c>
      <c r="H39" s="47">
        <v>64</v>
      </c>
      <c r="I39" s="47">
        <v>57</v>
      </c>
      <c r="J39" s="47">
        <v>64</v>
      </c>
      <c r="K39" s="91">
        <v>11.416</v>
      </c>
      <c r="L39" s="47">
        <v>64</v>
      </c>
      <c r="M39" s="100">
        <f t="shared" si="2"/>
        <v>112.28070175438596</v>
      </c>
      <c r="N39" s="51">
        <f t="shared" si="3"/>
        <v>100</v>
      </c>
      <c r="O39" s="79">
        <v>11.416</v>
      </c>
      <c r="P39" s="47">
        <v>30</v>
      </c>
      <c r="Q39" s="47">
        <v>49</v>
      </c>
      <c r="R39" s="47">
        <v>64</v>
      </c>
      <c r="S39" s="1">
        <f t="shared" si="4"/>
        <v>-52.584</v>
      </c>
      <c r="T39" s="69">
        <f t="shared" si="5"/>
        <v>18.584</v>
      </c>
      <c r="U39" s="69">
        <f t="shared" si="6"/>
        <v>0</v>
      </c>
    </row>
    <row r="40" spans="1:21" ht="12.75" customHeight="1">
      <c r="A40" s="128"/>
      <c r="B40" s="46">
        <v>3</v>
      </c>
      <c r="C40" s="47"/>
      <c r="D40" s="127" t="s">
        <v>19</v>
      </c>
      <c r="E40" s="127"/>
      <c r="F40" s="46">
        <v>28</v>
      </c>
      <c r="G40" s="47">
        <v>0</v>
      </c>
      <c r="H40" s="47">
        <v>0</v>
      </c>
      <c r="I40" s="47">
        <v>0</v>
      </c>
      <c r="J40" s="47">
        <v>0</v>
      </c>
      <c r="K40" s="89">
        <v>0</v>
      </c>
      <c r="L40" s="47">
        <v>0</v>
      </c>
      <c r="M40" s="100"/>
      <c r="N40" s="51"/>
      <c r="O40" s="89">
        <v>0</v>
      </c>
      <c r="P40" s="47">
        <v>0</v>
      </c>
      <c r="Q40" s="47">
        <v>0</v>
      </c>
      <c r="R40" s="47">
        <v>0</v>
      </c>
      <c r="S40" s="1">
        <f t="shared" si="4"/>
        <v>0</v>
      </c>
      <c r="T40" s="69">
        <f t="shared" si="5"/>
        <v>0</v>
      </c>
      <c r="U40" s="69">
        <f t="shared" si="6"/>
        <v>0</v>
      </c>
    </row>
    <row r="41" spans="1:21" ht="12.75" customHeight="1">
      <c r="A41" s="46" t="s">
        <v>20</v>
      </c>
      <c r="B41" s="58"/>
      <c r="C41" s="58"/>
      <c r="D41" s="127" t="s">
        <v>139</v>
      </c>
      <c r="E41" s="127"/>
      <c r="F41" s="46">
        <v>29</v>
      </c>
      <c r="G41" s="47">
        <f aca="true" t="shared" si="12" ref="G41:L41">G42+G154+G162</f>
        <v>11972</v>
      </c>
      <c r="H41" s="47">
        <f t="shared" si="12"/>
        <v>14171</v>
      </c>
      <c r="I41" s="62">
        <f t="shared" si="12"/>
        <v>13788</v>
      </c>
      <c r="J41" s="47">
        <f t="shared" si="12"/>
        <v>14806</v>
      </c>
      <c r="K41" s="88">
        <f t="shared" si="12"/>
        <v>3527.427</v>
      </c>
      <c r="L41" s="47">
        <f t="shared" si="12"/>
        <v>15227</v>
      </c>
      <c r="M41" s="100">
        <f t="shared" si="2"/>
        <v>110.43661154627212</v>
      </c>
      <c r="N41" s="51">
        <f t="shared" si="3"/>
        <v>102.84344184789951</v>
      </c>
      <c r="O41" s="88">
        <f>O42+O154+O162</f>
        <v>3527.427</v>
      </c>
      <c r="P41" s="106">
        <f>P42+P154+P162</f>
        <v>8134</v>
      </c>
      <c r="Q41" s="106">
        <f>Q42+Q154+Q162</f>
        <v>12008</v>
      </c>
      <c r="R41" s="106">
        <f>R42+R154+R162</f>
        <v>15227</v>
      </c>
      <c r="S41" s="1">
        <f t="shared" si="4"/>
        <v>-11278.573</v>
      </c>
      <c r="T41" s="71">
        <f>P41-K41</f>
        <v>4606.573</v>
      </c>
      <c r="U41" s="69">
        <f t="shared" si="6"/>
        <v>421</v>
      </c>
    </row>
    <row r="42" spans="1:21" ht="29.25" customHeight="1">
      <c r="A42" s="46" t="s">
        <v>46</v>
      </c>
      <c r="B42" s="46">
        <v>1</v>
      </c>
      <c r="C42" s="58"/>
      <c r="D42" s="127" t="s">
        <v>140</v>
      </c>
      <c r="E42" s="127"/>
      <c r="F42" s="46">
        <v>30</v>
      </c>
      <c r="G42" s="47">
        <f>G43+G92+G99+G137</f>
        <v>11972</v>
      </c>
      <c r="H42" s="47">
        <f>H43+H92+H99+H137</f>
        <v>14169</v>
      </c>
      <c r="I42" s="80">
        <f>I43+I92+I99+I131</f>
        <v>13781</v>
      </c>
      <c r="J42" s="51">
        <f>J43+J92+J99+J131</f>
        <v>14804</v>
      </c>
      <c r="K42" s="88">
        <f>K43+K92+K99+K137</f>
        <v>3527.367</v>
      </c>
      <c r="L42" s="51">
        <f>L43+L92+L99+L131</f>
        <v>15225</v>
      </c>
      <c r="M42" s="100">
        <f t="shared" si="2"/>
        <v>110.47819461577535</v>
      </c>
      <c r="N42" s="51">
        <f t="shared" si="3"/>
        <v>102.84382599297489</v>
      </c>
      <c r="O42" s="88">
        <f>O43+O92+O99+O137</f>
        <v>3527.367</v>
      </c>
      <c r="P42" s="106">
        <f>P43+P92+P99+P131</f>
        <v>8132</v>
      </c>
      <c r="Q42" s="106">
        <f>Q43+Q92+Q99+Q131</f>
        <v>12006</v>
      </c>
      <c r="R42" s="106">
        <f>R43+R92+R99+R131</f>
        <v>15225</v>
      </c>
      <c r="S42" s="1">
        <f t="shared" si="4"/>
        <v>-11276.633</v>
      </c>
      <c r="T42" s="71">
        <f aca="true" t="shared" si="13" ref="T42:T106">P42-K42</f>
        <v>4604.633</v>
      </c>
      <c r="U42" s="69">
        <f t="shared" si="6"/>
        <v>421</v>
      </c>
    </row>
    <row r="43" spans="1:21" ht="27" customHeight="1">
      <c r="A43" s="124"/>
      <c r="B43" s="47"/>
      <c r="C43" s="58"/>
      <c r="D43" s="127" t="s">
        <v>141</v>
      </c>
      <c r="E43" s="127"/>
      <c r="F43" s="46">
        <v>31</v>
      </c>
      <c r="G43" s="47">
        <f aca="true" t="shared" si="14" ref="G43:L43">G44+G52+G59</f>
        <v>4260</v>
      </c>
      <c r="H43" s="47">
        <f t="shared" si="14"/>
        <v>4801</v>
      </c>
      <c r="I43" s="80">
        <f t="shared" si="14"/>
        <v>4644</v>
      </c>
      <c r="J43" s="51">
        <f t="shared" si="14"/>
        <v>4231</v>
      </c>
      <c r="K43" s="88">
        <f t="shared" si="14"/>
        <v>1270.91</v>
      </c>
      <c r="L43" s="51">
        <f t="shared" si="14"/>
        <v>4731</v>
      </c>
      <c r="M43" s="100">
        <f t="shared" si="2"/>
        <v>101.8733850129199</v>
      </c>
      <c r="N43" s="51">
        <f t="shared" si="3"/>
        <v>111.81753722524226</v>
      </c>
      <c r="O43" s="88">
        <f>O44+O52+O59</f>
        <v>1270.91</v>
      </c>
      <c r="P43" s="106">
        <f>P44+P52+P59</f>
        <v>2620</v>
      </c>
      <c r="Q43" s="106">
        <f>Q44+Q52+Q59</f>
        <v>3773</v>
      </c>
      <c r="R43" s="106">
        <f>R44+R52+R59</f>
        <v>4731</v>
      </c>
      <c r="S43" s="1">
        <f t="shared" si="4"/>
        <v>-2960.09</v>
      </c>
      <c r="T43" s="71">
        <f t="shared" si="13"/>
        <v>1349.09</v>
      </c>
      <c r="U43" s="69">
        <f t="shared" si="6"/>
        <v>500</v>
      </c>
    </row>
    <row r="44" spans="1:21" ht="28.5" customHeight="1">
      <c r="A44" s="124"/>
      <c r="B44" s="58"/>
      <c r="C44" s="46" t="s">
        <v>142</v>
      </c>
      <c r="D44" s="127" t="s">
        <v>143</v>
      </c>
      <c r="E44" s="127"/>
      <c r="F44" s="46">
        <v>32</v>
      </c>
      <c r="G44" s="47">
        <f aca="true" t="shared" si="15" ref="G44:L44">G45+G46+G49+G50+G51</f>
        <v>3433</v>
      </c>
      <c r="H44" s="47">
        <f t="shared" si="15"/>
        <v>3912</v>
      </c>
      <c r="I44" s="80">
        <f t="shared" si="15"/>
        <v>3811</v>
      </c>
      <c r="J44" s="51">
        <f t="shared" si="15"/>
        <v>3355</v>
      </c>
      <c r="K44" s="89">
        <f t="shared" si="15"/>
        <v>1053.0430000000001</v>
      </c>
      <c r="L44" s="51">
        <f t="shared" si="15"/>
        <v>3855</v>
      </c>
      <c r="M44" s="100">
        <f t="shared" si="2"/>
        <v>101.15455261086328</v>
      </c>
      <c r="N44" s="51">
        <f t="shared" si="3"/>
        <v>114.90312965722802</v>
      </c>
      <c r="O44" s="89">
        <f>O45+O46+O49+O50+O51</f>
        <v>1053.0430000000001</v>
      </c>
      <c r="P44" s="106">
        <f>P45+P46+P49+P50+P51</f>
        <v>2078</v>
      </c>
      <c r="Q44" s="106">
        <f>Q45+Q46+Q49+Q50+Q51</f>
        <v>3027</v>
      </c>
      <c r="R44" s="106">
        <f>R45+R46+R49+R50+R51</f>
        <v>3855</v>
      </c>
      <c r="S44" s="1">
        <f t="shared" si="4"/>
        <v>-2301.957</v>
      </c>
      <c r="T44" s="71">
        <f t="shared" si="13"/>
        <v>1024.9569999999999</v>
      </c>
      <c r="U44" s="69">
        <f t="shared" si="6"/>
        <v>500</v>
      </c>
    </row>
    <row r="45" spans="1:21" ht="12.75">
      <c r="A45" s="124"/>
      <c r="B45" s="58"/>
      <c r="C45" s="46" t="s">
        <v>16</v>
      </c>
      <c r="D45" s="127" t="s">
        <v>144</v>
      </c>
      <c r="E45" s="127"/>
      <c r="F45" s="46">
        <v>33</v>
      </c>
      <c r="G45" s="47">
        <v>0</v>
      </c>
      <c r="H45" s="47">
        <v>0</v>
      </c>
      <c r="I45" s="47">
        <v>0</v>
      </c>
      <c r="J45" s="47">
        <v>0</v>
      </c>
      <c r="K45" s="89"/>
      <c r="L45" s="47">
        <v>0</v>
      </c>
      <c r="M45" s="100"/>
      <c r="N45" s="51"/>
      <c r="O45" s="89"/>
      <c r="P45" s="101"/>
      <c r="Q45" s="101"/>
      <c r="R45" s="101">
        <v>0</v>
      </c>
      <c r="S45" s="1">
        <f t="shared" si="4"/>
        <v>0</v>
      </c>
      <c r="T45" s="71">
        <f t="shared" si="13"/>
        <v>0</v>
      </c>
      <c r="U45" s="69">
        <f t="shared" si="6"/>
        <v>0</v>
      </c>
    </row>
    <row r="46" spans="1:21" ht="12.75" customHeight="1">
      <c r="A46" s="124"/>
      <c r="B46" s="58"/>
      <c r="C46" s="46" t="s">
        <v>17</v>
      </c>
      <c r="D46" s="127" t="s">
        <v>145</v>
      </c>
      <c r="E46" s="127"/>
      <c r="F46" s="46">
        <v>34</v>
      </c>
      <c r="G46" s="47">
        <f aca="true" t="shared" si="16" ref="G46:L46">G47+G48</f>
        <v>3172</v>
      </c>
      <c r="H46" s="47">
        <f t="shared" si="16"/>
        <v>3625</v>
      </c>
      <c r="I46" s="47">
        <f t="shared" si="16"/>
        <v>3552</v>
      </c>
      <c r="J46" s="47">
        <f t="shared" si="16"/>
        <v>3100</v>
      </c>
      <c r="K46" s="89">
        <f t="shared" si="16"/>
        <v>968.211</v>
      </c>
      <c r="L46" s="47">
        <f t="shared" si="16"/>
        <v>3600</v>
      </c>
      <c r="M46" s="100">
        <f t="shared" si="2"/>
        <v>101.35135135135135</v>
      </c>
      <c r="N46" s="51">
        <f t="shared" si="3"/>
        <v>116.12903225806453</v>
      </c>
      <c r="O46" s="89">
        <f>O47+O48</f>
        <v>968.211</v>
      </c>
      <c r="P46" s="101">
        <f>P47+P48</f>
        <v>1920</v>
      </c>
      <c r="Q46" s="101">
        <f>Q47+Q48</f>
        <v>2830</v>
      </c>
      <c r="R46" s="101">
        <f>R47+R48</f>
        <v>3600</v>
      </c>
      <c r="S46" s="1">
        <f t="shared" si="4"/>
        <v>-2131.7889999999998</v>
      </c>
      <c r="T46" s="71">
        <f t="shared" si="13"/>
        <v>951.789</v>
      </c>
      <c r="U46" s="69">
        <f t="shared" si="6"/>
        <v>500</v>
      </c>
    </row>
    <row r="47" spans="1:21" ht="12.75">
      <c r="A47" s="124"/>
      <c r="B47" s="58"/>
      <c r="C47" s="47"/>
      <c r="D47" s="46" t="s">
        <v>146</v>
      </c>
      <c r="E47" s="48" t="s">
        <v>365</v>
      </c>
      <c r="F47" s="46">
        <v>35</v>
      </c>
      <c r="G47" s="61">
        <v>656</v>
      </c>
      <c r="H47" s="47">
        <v>650</v>
      </c>
      <c r="I47" s="47">
        <v>637</v>
      </c>
      <c r="J47" s="47">
        <v>650</v>
      </c>
      <c r="K47" s="89">
        <v>170.043</v>
      </c>
      <c r="L47" s="47">
        <v>650</v>
      </c>
      <c r="M47" s="100">
        <f t="shared" si="2"/>
        <v>102.04081632653062</v>
      </c>
      <c r="N47" s="51">
        <f t="shared" si="3"/>
        <v>100</v>
      </c>
      <c r="O47" s="89">
        <v>170.043</v>
      </c>
      <c r="P47" s="101">
        <v>320</v>
      </c>
      <c r="Q47" s="101">
        <v>480</v>
      </c>
      <c r="R47" s="101">
        <v>650</v>
      </c>
      <c r="S47" s="1">
        <f t="shared" si="4"/>
        <v>-479.957</v>
      </c>
      <c r="T47" s="71">
        <f t="shared" si="13"/>
        <v>149.957</v>
      </c>
      <c r="U47" s="69">
        <f t="shared" si="6"/>
        <v>0</v>
      </c>
    </row>
    <row r="48" spans="1:21" ht="15.75">
      <c r="A48" s="124"/>
      <c r="B48" s="58"/>
      <c r="C48" s="47"/>
      <c r="D48" s="46" t="s">
        <v>147</v>
      </c>
      <c r="E48" s="48" t="s">
        <v>148</v>
      </c>
      <c r="F48" s="46">
        <v>36</v>
      </c>
      <c r="G48" s="61">
        <v>2516</v>
      </c>
      <c r="H48" s="47">
        <v>2975</v>
      </c>
      <c r="I48" s="47">
        <v>2915</v>
      </c>
      <c r="J48" s="47">
        <v>2450</v>
      </c>
      <c r="K48" s="89">
        <v>798.168</v>
      </c>
      <c r="L48" s="47">
        <v>2950</v>
      </c>
      <c r="M48" s="100">
        <f t="shared" si="2"/>
        <v>101.2006861063465</v>
      </c>
      <c r="N48" s="51">
        <f t="shared" si="3"/>
        <v>120.40816326530613</v>
      </c>
      <c r="O48" s="89">
        <v>798.168</v>
      </c>
      <c r="P48" s="101">
        <v>1600</v>
      </c>
      <c r="Q48" s="101">
        <v>2350</v>
      </c>
      <c r="R48" s="102">
        <v>2950</v>
      </c>
      <c r="S48" s="1">
        <f t="shared" si="4"/>
        <v>-1651.8319999999999</v>
      </c>
      <c r="T48" s="71">
        <f t="shared" si="13"/>
        <v>801.832</v>
      </c>
      <c r="U48" s="69">
        <f t="shared" si="6"/>
        <v>500</v>
      </c>
    </row>
    <row r="49" spans="1:21" ht="25.5" customHeight="1">
      <c r="A49" s="124"/>
      <c r="B49" s="58"/>
      <c r="C49" s="46" t="s">
        <v>63</v>
      </c>
      <c r="D49" s="127" t="s">
        <v>149</v>
      </c>
      <c r="E49" s="127"/>
      <c r="F49" s="46">
        <v>37</v>
      </c>
      <c r="G49" s="61">
        <v>11</v>
      </c>
      <c r="H49" s="47">
        <v>37</v>
      </c>
      <c r="I49" s="47">
        <v>36</v>
      </c>
      <c r="J49" s="47">
        <v>25</v>
      </c>
      <c r="K49" s="89">
        <v>4.899</v>
      </c>
      <c r="L49" s="47">
        <v>25</v>
      </c>
      <c r="M49" s="100">
        <f t="shared" si="2"/>
        <v>69.44444444444444</v>
      </c>
      <c r="N49" s="51">
        <f t="shared" si="3"/>
        <v>100</v>
      </c>
      <c r="O49" s="89">
        <v>4.899</v>
      </c>
      <c r="P49" s="101">
        <v>8</v>
      </c>
      <c r="Q49" s="101">
        <v>12</v>
      </c>
      <c r="R49" s="101">
        <v>25</v>
      </c>
      <c r="S49" s="1">
        <f t="shared" si="4"/>
        <v>-20.101</v>
      </c>
      <c r="T49" s="71">
        <f t="shared" si="13"/>
        <v>3.101</v>
      </c>
      <c r="U49" s="69">
        <f t="shared" si="6"/>
        <v>0</v>
      </c>
    </row>
    <row r="50" spans="1:21" ht="12.75" customHeight="1">
      <c r="A50" s="124"/>
      <c r="B50" s="58"/>
      <c r="C50" s="46" t="s">
        <v>73</v>
      </c>
      <c r="D50" s="127" t="s">
        <v>150</v>
      </c>
      <c r="E50" s="127"/>
      <c r="F50" s="46">
        <v>38</v>
      </c>
      <c r="G50" s="47">
        <v>250</v>
      </c>
      <c r="H50" s="47">
        <v>250</v>
      </c>
      <c r="I50" s="47">
        <v>223</v>
      </c>
      <c r="J50" s="47">
        <v>230</v>
      </c>
      <c r="K50" s="89">
        <v>79.933</v>
      </c>
      <c r="L50" s="47">
        <v>230</v>
      </c>
      <c r="M50" s="100">
        <f t="shared" si="2"/>
        <v>103.13901345291481</v>
      </c>
      <c r="N50" s="51">
        <f t="shared" si="3"/>
        <v>100</v>
      </c>
      <c r="O50" s="89">
        <v>79.933</v>
      </c>
      <c r="P50" s="101">
        <v>150</v>
      </c>
      <c r="Q50" s="101">
        <v>185</v>
      </c>
      <c r="R50" s="101">
        <v>230</v>
      </c>
      <c r="S50" s="1">
        <f t="shared" si="4"/>
        <v>-150.067</v>
      </c>
      <c r="T50" s="71">
        <f t="shared" si="13"/>
        <v>70.067</v>
      </c>
      <c r="U50" s="69">
        <f t="shared" si="6"/>
        <v>0</v>
      </c>
    </row>
    <row r="51" spans="1:21" ht="12.75" customHeight="1">
      <c r="A51" s="124"/>
      <c r="B51" s="58"/>
      <c r="C51" s="46" t="s">
        <v>75</v>
      </c>
      <c r="D51" s="127" t="s">
        <v>151</v>
      </c>
      <c r="E51" s="127"/>
      <c r="F51" s="46">
        <v>39</v>
      </c>
      <c r="G51" s="47">
        <v>0</v>
      </c>
      <c r="H51" s="47">
        <v>0</v>
      </c>
      <c r="I51" s="47">
        <v>0</v>
      </c>
      <c r="J51" s="47">
        <v>0</v>
      </c>
      <c r="K51" s="89">
        <v>0</v>
      </c>
      <c r="L51" s="47">
        <v>0</v>
      </c>
      <c r="M51" s="100"/>
      <c r="N51" s="51"/>
      <c r="O51" s="89">
        <v>0</v>
      </c>
      <c r="P51" s="101">
        <v>0</v>
      </c>
      <c r="Q51" s="101">
        <v>0</v>
      </c>
      <c r="R51" s="101">
        <v>0</v>
      </c>
      <c r="S51" s="1">
        <f t="shared" si="4"/>
        <v>0</v>
      </c>
      <c r="T51" s="71">
        <f t="shared" si="13"/>
        <v>0</v>
      </c>
      <c r="U51" s="69">
        <f t="shared" si="6"/>
        <v>0</v>
      </c>
    </row>
    <row r="52" spans="1:21" ht="25.5" customHeight="1">
      <c r="A52" s="124"/>
      <c r="B52" s="58"/>
      <c r="C52" s="46" t="s">
        <v>152</v>
      </c>
      <c r="D52" s="127" t="s">
        <v>153</v>
      </c>
      <c r="E52" s="127"/>
      <c r="F52" s="46">
        <v>40</v>
      </c>
      <c r="G52" s="47">
        <f aca="true" t="shared" si="17" ref="G52:L52">G53+G54+G57+G58</f>
        <v>305</v>
      </c>
      <c r="H52" s="47">
        <f t="shared" si="17"/>
        <v>350</v>
      </c>
      <c r="I52" s="51">
        <f t="shared" si="17"/>
        <v>319</v>
      </c>
      <c r="J52" s="51">
        <f t="shared" si="17"/>
        <v>351</v>
      </c>
      <c r="K52" s="89">
        <f t="shared" si="17"/>
        <v>92.85</v>
      </c>
      <c r="L52" s="51">
        <f t="shared" si="17"/>
        <v>351</v>
      </c>
      <c r="M52" s="100">
        <f t="shared" si="2"/>
        <v>110.03134796238245</v>
      </c>
      <c r="N52" s="51">
        <f t="shared" si="3"/>
        <v>100</v>
      </c>
      <c r="O52" s="89">
        <f>O53+O54+O57+O58</f>
        <v>92.85</v>
      </c>
      <c r="P52" s="106">
        <f>P53+P54+P57+P58</f>
        <v>240</v>
      </c>
      <c r="Q52" s="106">
        <f>Q53+Q54+Q57+Q58</f>
        <v>309</v>
      </c>
      <c r="R52" s="106">
        <f>R53+R54+R57+R58</f>
        <v>351</v>
      </c>
      <c r="S52" s="1">
        <f t="shared" si="4"/>
        <v>-258.15</v>
      </c>
      <c r="T52" s="71">
        <f t="shared" si="13"/>
        <v>147.15</v>
      </c>
      <c r="U52" s="69">
        <f t="shared" si="6"/>
        <v>0</v>
      </c>
    </row>
    <row r="53" spans="1:21" ht="12.75" customHeight="1">
      <c r="A53" s="124"/>
      <c r="B53" s="58"/>
      <c r="C53" s="46" t="s">
        <v>16</v>
      </c>
      <c r="D53" s="127" t="s">
        <v>154</v>
      </c>
      <c r="E53" s="127"/>
      <c r="F53" s="46">
        <v>41</v>
      </c>
      <c r="G53" s="47">
        <v>77</v>
      </c>
      <c r="H53" s="47">
        <v>105</v>
      </c>
      <c r="I53" s="47">
        <v>99</v>
      </c>
      <c r="J53" s="47">
        <v>87</v>
      </c>
      <c r="K53" s="89">
        <v>24.485</v>
      </c>
      <c r="L53" s="47">
        <v>87</v>
      </c>
      <c r="M53" s="100">
        <f t="shared" si="2"/>
        <v>87.87878787878788</v>
      </c>
      <c r="N53" s="51">
        <f t="shared" si="3"/>
        <v>100</v>
      </c>
      <c r="O53" s="89">
        <v>24.485</v>
      </c>
      <c r="P53" s="101">
        <v>80</v>
      </c>
      <c r="Q53" s="101">
        <v>80</v>
      </c>
      <c r="R53" s="101">
        <v>87</v>
      </c>
      <c r="S53" s="1">
        <f t="shared" si="4"/>
        <v>-62.515</v>
      </c>
      <c r="T53" s="71">
        <f t="shared" si="13"/>
        <v>55.515</v>
      </c>
      <c r="U53" s="69">
        <f t="shared" si="6"/>
        <v>0</v>
      </c>
    </row>
    <row r="54" spans="1:21" ht="12.75" customHeight="1">
      <c r="A54" s="124"/>
      <c r="B54" s="58"/>
      <c r="C54" s="46" t="s">
        <v>17</v>
      </c>
      <c r="D54" s="127" t="s">
        <v>155</v>
      </c>
      <c r="E54" s="127"/>
      <c r="F54" s="46">
        <v>42</v>
      </c>
      <c r="G54" s="47">
        <f>G55+G56</f>
        <v>35</v>
      </c>
      <c r="H54" s="47">
        <v>35</v>
      </c>
      <c r="I54" s="47">
        <v>24</v>
      </c>
      <c r="J54" s="47">
        <f>J55+J56</f>
        <v>24</v>
      </c>
      <c r="K54" s="79">
        <f>K55+K56</f>
        <v>4.007</v>
      </c>
      <c r="L54" s="47">
        <f>L55+L56</f>
        <v>24</v>
      </c>
      <c r="M54" s="100">
        <f t="shared" si="2"/>
        <v>100</v>
      </c>
      <c r="N54" s="51">
        <f t="shared" si="3"/>
        <v>100</v>
      </c>
      <c r="O54" s="79">
        <f>O55+O56</f>
        <v>4.007</v>
      </c>
      <c r="P54" s="101">
        <f>P55+P56</f>
        <v>14</v>
      </c>
      <c r="Q54" s="101">
        <f>Q55+Q56</f>
        <v>19</v>
      </c>
      <c r="R54" s="101">
        <f>R55+R56</f>
        <v>24</v>
      </c>
      <c r="S54" s="1">
        <f t="shared" si="4"/>
        <v>-19.993000000000002</v>
      </c>
      <c r="T54" s="71">
        <f t="shared" si="13"/>
        <v>9.993</v>
      </c>
      <c r="U54" s="69">
        <f t="shared" si="6"/>
        <v>0</v>
      </c>
    </row>
    <row r="55" spans="1:21" ht="25.5">
      <c r="A55" s="124"/>
      <c r="B55" s="58"/>
      <c r="C55" s="47"/>
      <c r="D55" s="46" t="s">
        <v>146</v>
      </c>
      <c r="E55" s="48" t="s">
        <v>156</v>
      </c>
      <c r="F55" s="46">
        <v>43</v>
      </c>
      <c r="G55" s="47">
        <v>32</v>
      </c>
      <c r="H55" s="47">
        <v>32</v>
      </c>
      <c r="I55" s="47">
        <v>20</v>
      </c>
      <c r="J55" s="47">
        <v>20</v>
      </c>
      <c r="K55" s="97">
        <v>3.53</v>
      </c>
      <c r="L55" s="47">
        <v>20</v>
      </c>
      <c r="M55" s="100">
        <f t="shared" si="2"/>
        <v>100</v>
      </c>
      <c r="N55" s="51">
        <f t="shared" si="3"/>
        <v>100</v>
      </c>
      <c r="O55" s="97">
        <v>3.53</v>
      </c>
      <c r="P55" s="101">
        <v>12</v>
      </c>
      <c r="Q55" s="101">
        <v>16</v>
      </c>
      <c r="R55" s="101">
        <v>20</v>
      </c>
      <c r="S55" s="1">
        <f t="shared" si="4"/>
        <v>-16.47</v>
      </c>
      <c r="T55" s="71">
        <f t="shared" si="13"/>
        <v>8.47</v>
      </c>
      <c r="U55" s="69">
        <f t="shared" si="6"/>
        <v>0</v>
      </c>
    </row>
    <row r="56" spans="1:21" ht="12.75">
      <c r="A56" s="124"/>
      <c r="B56" s="58"/>
      <c r="C56" s="47"/>
      <c r="D56" s="46" t="s">
        <v>147</v>
      </c>
      <c r="E56" s="48" t="s">
        <v>157</v>
      </c>
      <c r="F56" s="46">
        <v>44</v>
      </c>
      <c r="G56" s="47">
        <v>3</v>
      </c>
      <c r="H56" s="47">
        <v>3</v>
      </c>
      <c r="I56" s="47">
        <v>4</v>
      </c>
      <c r="J56" s="47">
        <v>4</v>
      </c>
      <c r="K56" s="91">
        <v>0.477</v>
      </c>
      <c r="L56" s="47">
        <v>4</v>
      </c>
      <c r="M56" s="100">
        <f t="shared" si="2"/>
        <v>100</v>
      </c>
      <c r="N56" s="51">
        <f t="shared" si="3"/>
        <v>100</v>
      </c>
      <c r="O56" s="91">
        <v>0.477</v>
      </c>
      <c r="P56" s="101">
        <v>2</v>
      </c>
      <c r="Q56" s="101">
        <v>3</v>
      </c>
      <c r="R56" s="101">
        <v>4</v>
      </c>
      <c r="S56" s="1">
        <f t="shared" si="4"/>
        <v>-3.523</v>
      </c>
      <c r="T56" s="71">
        <f t="shared" si="13"/>
        <v>1.5230000000000001</v>
      </c>
      <c r="U56" s="69">
        <f t="shared" si="6"/>
        <v>0</v>
      </c>
    </row>
    <row r="57" spans="1:21" ht="12.75" customHeight="1">
      <c r="A57" s="124"/>
      <c r="B57" s="58"/>
      <c r="C57" s="46" t="s">
        <v>63</v>
      </c>
      <c r="D57" s="127" t="s">
        <v>158</v>
      </c>
      <c r="E57" s="127"/>
      <c r="F57" s="46">
        <v>45</v>
      </c>
      <c r="G57" s="47">
        <v>191</v>
      </c>
      <c r="H57" s="47">
        <v>200</v>
      </c>
      <c r="I57" s="47">
        <v>187</v>
      </c>
      <c r="J57" s="47">
        <v>230</v>
      </c>
      <c r="K57" s="89">
        <v>61.84</v>
      </c>
      <c r="L57" s="47">
        <v>230</v>
      </c>
      <c r="M57" s="100">
        <f t="shared" si="2"/>
        <v>122.99465240641712</v>
      </c>
      <c r="N57" s="51">
        <f t="shared" si="3"/>
        <v>100</v>
      </c>
      <c r="O57" s="89">
        <v>61.84</v>
      </c>
      <c r="P57" s="101">
        <v>140</v>
      </c>
      <c r="Q57" s="101">
        <v>200</v>
      </c>
      <c r="R57" s="101">
        <v>230</v>
      </c>
      <c r="S57" s="1">
        <f t="shared" si="4"/>
        <v>-168.16</v>
      </c>
      <c r="T57" s="71">
        <f t="shared" si="13"/>
        <v>78.16</v>
      </c>
      <c r="U57" s="69">
        <f t="shared" si="6"/>
        <v>0</v>
      </c>
    </row>
    <row r="58" spans="1:21" ht="12.75" customHeight="1">
      <c r="A58" s="124"/>
      <c r="B58" s="58"/>
      <c r="C58" s="46" t="s">
        <v>73</v>
      </c>
      <c r="D58" s="127" t="s">
        <v>366</v>
      </c>
      <c r="E58" s="127"/>
      <c r="F58" s="46" t="s">
        <v>367</v>
      </c>
      <c r="G58" s="47">
        <v>2</v>
      </c>
      <c r="H58" s="47">
        <v>10</v>
      </c>
      <c r="I58" s="47">
        <v>9</v>
      </c>
      <c r="J58" s="47">
        <v>10</v>
      </c>
      <c r="K58" s="89">
        <v>2.518</v>
      </c>
      <c r="L58" s="47">
        <v>10</v>
      </c>
      <c r="M58" s="100">
        <f t="shared" si="2"/>
        <v>111.11111111111111</v>
      </c>
      <c r="N58" s="51">
        <f t="shared" si="3"/>
        <v>100</v>
      </c>
      <c r="O58" s="89">
        <v>2.518</v>
      </c>
      <c r="P58" s="101">
        <v>6</v>
      </c>
      <c r="Q58" s="101">
        <v>10</v>
      </c>
      <c r="R58" s="101">
        <v>10</v>
      </c>
      <c r="S58" s="1">
        <f t="shared" si="4"/>
        <v>-7.482</v>
      </c>
      <c r="T58" s="71">
        <f t="shared" si="13"/>
        <v>3.482</v>
      </c>
      <c r="U58" s="69">
        <f t="shared" si="6"/>
        <v>0</v>
      </c>
    </row>
    <row r="59" spans="1:21" ht="42" customHeight="1">
      <c r="A59" s="124"/>
      <c r="B59" s="58"/>
      <c r="C59" s="46" t="s">
        <v>159</v>
      </c>
      <c r="D59" s="127" t="s">
        <v>160</v>
      </c>
      <c r="E59" s="127"/>
      <c r="F59" s="46">
        <v>46</v>
      </c>
      <c r="G59" s="47">
        <f aca="true" t="shared" si="18" ref="G59:L59">G60+G61+G63+G70+G75+G76+G80+G81+G82+G91</f>
        <v>522</v>
      </c>
      <c r="H59" s="47">
        <f t="shared" si="18"/>
        <v>539</v>
      </c>
      <c r="I59" s="51">
        <f t="shared" si="18"/>
        <v>514</v>
      </c>
      <c r="J59" s="51">
        <f t="shared" si="18"/>
        <v>525</v>
      </c>
      <c r="K59" s="89">
        <f t="shared" si="18"/>
        <v>125.01700000000001</v>
      </c>
      <c r="L59" s="51">
        <f t="shared" si="18"/>
        <v>525</v>
      </c>
      <c r="M59" s="100">
        <f t="shared" si="2"/>
        <v>102.14007782101166</v>
      </c>
      <c r="N59" s="51">
        <f t="shared" si="3"/>
        <v>100</v>
      </c>
      <c r="O59" s="89">
        <f>O60+O61+O63+O70+O75+O76+O80+O81+O82+O91</f>
        <v>125.01700000000001</v>
      </c>
      <c r="P59" s="106">
        <f>P60+P61+P63+P70+P75+P76+P80+P81+P82+P91</f>
        <v>302</v>
      </c>
      <c r="Q59" s="106">
        <f>Q60+Q61+Q63+Q70+Q75+Q76+Q80+Q81+Q82+Q91</f>
        <v>437</v>
      </c>
      <c r="R59" s="106">
        <f>R60+R61+R63+R70+R75+R76+R80+R81+R82+R91</f>
        <v>525</v>
      </c>
      <c r="S59" s="1">
        <f t="shared" si="4"/>
        <v>-399.983</v>
      </c>
      <c r="T59" s="71">
        <f t="shared" si="13"/>
        <v>176.983</v>
      </c>
      <c r="U59" s="69">
        <f t="shared" si="6"/>
        <v>0</v>
      </c>
    </row>
    <row r="60" spans="1:21" ht="12.75" customHeight="1">
      <c r="A60" s="124"/>
      <c r="B60" s="58"/>
      <c r="C60" s="46" t="s">
        <v>16</v>
      </c>
      <c r="D60" s="127" t="s">
        <v>161</v>
      </c>
      <c r="E60" s="127"/>
      <c r="F60" s="46">
        <v>47</v>
      </c>
      <c r="G60" s="47">
        <v>24</v>
      </c>
      <c r="H60" s="47">
        <v>24</v>
      </c>
      <c r="I60" s="47">
        <v>24</v>
      </c>
      <c r="J60" s="47">
        <v>24</v>
      </c>
      <c r="K60" s="89">
        <v>6</v>
      </c>
      <c r="L60" s="47">
        <v>24</v>
      </c>
      <c r="M60" s="100">
        <f t="shared" si="2"/>
        <v>100</v>
      </c>
      <c r="N60" s="51">
        <f t="shared" si="3"/>
        <v>100</v>
      </c>
      <c r="O60" s="89">
        <v>6</v>
      </c>
      <c r="P60" s="101">
        <v>12</v>
      </c>
      <c r="Q60" s="101">
        <v>18</v>
      </c>
      <c r="R60" s="101">
        <v>24</v>
      </c>
      <c r="S60" s="1">
        <f t="shared" si="4"/>
        <v>-18</v>
      </c>
      <c r="T60" s="71">
        <f t="shared" si="13"/>
        <v>6</v>
      </c>
      <c r="U60" s="69">
        <f t="shared" si="6"/>
        <v>0</v>
      </c>
    </row>
    <row r="61" spans="1:21" ht="25.5" customHeight="1">
      <c r="A61" s="124"/>
      <c r="B61" s="58"/>
      <c r="C61" s="46" t="s">
        <v>17</v>
      </c>
      <c r="D61" s="127" t="s">
        <v>162</v>
      </c>
      <c r="E61" s="127"/>
      <c r="F61" s="46">
        <v>48</v>
      </c>
      <c r="G61" s="47">
        <v>81</v>
      </c>
      <c r="H61" s="47">
        <v>135</v>
      </c>
      <c r="I61" s="47">
        <v>123</v>
      </c>
      <c r="J61" s="47">
        <v>125</v>
      </c>
      <c r="K61" s="89">
        <v>16.932</v>
      </c>
      <c r="L61" s="47">
        <v>125</v>
      </c>
      <c r="M61" s="100">
        <f t="shared" si="2"/>
        <v>101.62601626016261</v>
      </c>
      <c r="N61" s="51">
        <f t="shared" si="3"/>
        <v>100</v>
      </c>
      <c r="O61" s="89">
        <v>16.932</v>
      </c>
      <c r="P61" s="101">
        <v>80</v>
      </c>
      <c r="Q61" s="101">
        <v>100</v>
      </c>
      <c r="R61" s="101">
        <v>125</v>
      </c>
      <c r="S61" s="1">
        <f t="shared" si="4"/>
        <v>-108.068</v>
      </c>
      <c r="T61" s="71">
        <f t="shared" si="13"/>
        <v>63.068</v>
      </c>
      <c r="U61" s="69">
        <f t="shared" si="6"/>
        <v>0</v>
      </c>
    </row>
    <row r="62" spans="1:21" ht="12.75">
      <c r="A62" s="124"/>
      <c r="B62" s="58"/>
      <c r="C62" s="47"/>
      <c r="D62" s="46" t="s">
        <v>146</v>
      </c>
      <c r="E62" s="48" t="s">
        <v>163</v>
      </c>
      <c r="F62" s="46">
        <v>49</v>
      </c>
      <c r="G62" s="47">
        <v>0</v>
      </c>
      <c r="H62" s="47">
        <v>29</v>
      </c>
      <c r="I62" s="47">
        <v>29</v>
      </c>
      <c r="J62" s="47">
        <v>0</v>
      </c>
      <c r="K62" s="89">
        <v>0</v>
      </c>
      <c r="L62" s="47">
        <v>0</v>
      </c>
      <c r="M62" s="100"/>
      <c r="N62" s="51" t="s">
        <v>379</v>
      </c>
      <c r="O62" s="89">
        <v>0</v>
      </c>
      <c r="P62" s="101">
        <v>0</v>
      </c>
      <c r="Q62" s="101">
        <v>0</v>
      </c>
      <c r="R62" s="101">
        <v>0</v>
      </c>
      <c r="S62" s="1">
        <f t="shared" si="4"/>
        <v>0</v>
      </c>
      <c r="T62" s="71">
        <f t="shared" si="13"/>
        <v>0</v>
      </c>
      <c r="U62" s="69">
        <f t="shared" si="6"/>
        <v>0</v>
      </c>
    </row>
    <row r="63" spans="1:21" ht="31.5" customHeight="1">
      <c r="A63" s="124"/>
      <c r="B63" s="58"/>
      <c r="C63" s="46" t="s">
        <v>63</v>
      </c>
      <c r="D63" s="127" t="s">
        <v>164</v>
      </c>
      <c r="E63" s="127"/>
      <c r="F63" s="46">
        <v>50</v>
      </c>
      <c r="G63" s="47">
        <f>G64+G66</f>
        <v>13</v>
      </c>
      <c r="H63" s="47">
        <f>H64+H66</f>
        <v>10</v>
      </c>
      <c r="I63" s="47">
        <f>I64+I66</f>
        <v>5</v>
      </c>
      <c r="J63" s="47">
        <f>J64+J66</f>
        <v>10</v>
      </c>
      <c r="K63" s="89">
        <v>1.591</v>
      </c>
      <c r="L63" s="47">
        <f>L64+L66</f>
        <v>10</v>
      </c>
      <c r="M63" s="100">
        <f t="shared" si="2"/>
        <v>200</v>
      </c>
      <c r="N63" s="51">
        <f t="shared" si="3"/>
        <v>100</v>
      </c>
      <c r="O63" s="89">
        <v>1.591</v>
      </c>
      <c r="P63" s="101">
        <f>P64+P66</f>
        <v>6</v>
      </c>
      <c r="Q63" s="101">
        <f>Q64+Q66</f>
        <v>10</v>
      </c>
      <c r="R63" s="101">
        <f>R64+R66</f>
        <v>10</v>
      </c>
      <c r="S63" s="1">
        <f t="shared" si="4"/>
        <v>-8.409</v>
      </c>
      <c r="T63" s="71">
        <f t="shared" si="13"/>
        <v>4.409</v>
      </c>
      <c r="U63" s="69">
        <f t="shared" si="6"/>
        <v>0</v>
      </c>
    </row>
    <row r="64" spans="1:21" ht="12.75">
      <c r="A64" s="124"/>
      <c r="B64" s="58"/>
      <c r="C64" s="47"/>
      <c r="D64" s="46" t="s">
        <v>165</v>
      </c>
      <c r="E64" s="48" t="s">
        <v>166</v>
      </c>
      <c r="F64" s="46">
        <v>51</v>
      </c>
      <c r="G64" s="47">
        <v>2</v>
      </c>
      <c r="H64" s="47">
        <v>2</v>
      </c>
      <c r="I64" s="47">
        <v>2</v>
      </c>
      <c r="J64" s="47">
        <v>2</v>
      </c>
      <c r="K64" s="89">
        <v>0.9</v>
      </c>
      <c r="L64" s="47">
        <v>2</v>
      </c>
      <c r="M64" s="100">
        <f t="shared" si="2"/>
        <v>100</v>
      </c>
      <c r="N64" s="51">
        <f t="shared" si="3"/>
        <v>100</v>
      </c>
      <c r="O64" s="89">
        <v>0.9</v>
      </c>
      <c r="P64" s="101">
        <v>1</v>
      </c>
      <c r="Q64" s="101">
        <v>2</v>
      </c>
      <c r="R64" s="101">
        <v>2</v>
      </c>
      <c r="S64" s="1">
        <f t="shared" si="4"/>
        <v>-1.1</v>
      </c>
      <c r="T64" s="81">
        <f t="shared" si="13"/>
        <v>0.09999999999999998</v>
      </c>
      <c r="U64" s="69">
        <f t="shared" si="6"/>
        <v>0</v>
      </c>
    </row>
    <row r="65" spans="1:21" ht="25.5">
      <c r="A65" s="124"/>
      <c r="B65" s="58"/>
      <c r="C65" s="47"/>
      <c r="D65" s="47"/>
      <c r="E65" s="48" t="s">
        <v>167</v>
      </c>
      <c r="F65" s="46">
        <v>52</v>
      </c>
      <c r="G65" s="47">
        <v>0</v>
      </c>
      <c r="H65" s="47">
        <v>0</v>
      </c>
      <c r="I65" s="47">
        <v>0</v>
      </c>
      <c r="J65" s="47">
        <v>0</v>
      </c>
      <c r="K65" s="89">
        <v>0</v>
      </c>
      <c r="L65" s="47">
        <v>0</v>
      </c>
      <c r="M65" s="100"/>
      <c r="N65" s="51"/>
      <c r="O65" s="89">
        <v>0</v>
      </c>
      <c r="P65" s="101">
        <v>0</v>
      </c>
      <c r="Q65" s="101">
        <v>0</v>
      </c>
      <c r="R65" s="101">
        <v>0</v>
      </c>
      <c r="S65" s="1">
        <f t="shared" si="4"/>
        <v>0</v>
      </c>
      <c r="T65" s="71">
        <f t="shared" si="13"/>
        <v>0</v>
      </c>
      <c r="U65" s="69">
        <f t="shared" si="6"/>
        <v>0</v>
      </c>
    </row>
    <row r="66" spans="1:21" ht="29.25" customHeight="1">
      <c r="A66" s="124"/>
      <c r="B66" s="58"/>
      <c r="C66" s="47"/>
      <c r="D66" s="46" t="s">
        <v>168</v>
      </c>
      <c r="E66" s="48" t="s">
        <v>169</v>
      </c>
      <c r="F66" s="46">
        <v>53</v>
      </c>
      <c r="G66" s="47">
        <v>11</v>
      </c>
      <c r="H66" s="47">
        <v>8</v>
      </c>
      <c r="I66" s="47">
        <v>3</v>
      </c>
      <c r="J66" s="47">
        <v>8</v>
      </c>
      <c r="K66" s="89">
        <v>0.691</v>
      </c>
      <c r="L66" s="47">
        <v>8</v>
      </c>
      <c r="M66" s="100">
        <f t="shared" si="2"/>
        <v>266.66666666666663</v>
      </c>
      <c r="N66" s="51">
        <f t="shared" si="3"/>
        <v>100</v>
      </c>
      <c r="O66" s="89">
        <v>0.691</v>
      </c>
      <c r="P66" s="101">
        <f>SUM(P67:P69)</f>
        <v>5</v>
      </c>
      <c r="Q66" s="101">
        <f>SUM(Q67:Q69)</f>
        <v>8</v>
      </c>
      <c r="R66" s="101">
        <v>8</v>
      </c>
      <c r="S66" s="1">
        <f t="shared" si="4"/>
        <v>-7.309</v>
      </c>
      <c r="T66" s="71">
        <f t="shared" si="13"/>
        <v>4.309</v>
      </c>
      <c r="U66" s="69">
        <f t="shared" si="6"/>
        <v>0</v>
      </c>
    </row>
    <row r="67" spans="1:21" ht="45.75" customHeight="1">
      <c r="A67" s="124"/>
      <c r="B67" s="58"/>
      <c r="C67" s="47"/>
      <c r="D67" s="47"/>
      <c r="E67" s="48" t="s">
        <v>170</v>
      </c>
      <c r="F67" s="46">
        <v>54</v>
      </c>
      <c r="G67" s="47">
        <v>0</v>
      </c>
      <c r="H67" s="47">
        <v>0</v>
      </c>
      <c r="I67" s="47">
        <v>0</v>
      </c>
      <c r="J67" s="47">
        <v>0</v>
      </c>
      <c r="K67" s="89">
        <v>0</v>
      </c>
      <c r="L67" s="47">
        <v>0</v>
      </c>
      <c r="M67" s="100"/>
      <c r="N67" s="51"/>
      <c r="O67" s="89">
        <v>0</v>
      </c>
      <c r="P67" s="101">
        <v>0</v>
      </c>
      <c r="Q67" s="101">
        <v>0</v>
      </c>
      <c r="R67" s="101">
        <v>0</v>
      </c>
      <c r="S67" s="1">
        <f t="shared" si="4"/>
        <v>0</v>
      </c>
      <c r="T67" s="71">
        <f t="shared" si="13"/>
        <v>0</v>
      </c>
      <c r="U67" s="69">
        <f t="shared" si="6"/>
        <v>0</v>
      </c>
    </row>
    <row r="68" spans="1:21" ht="53.25" customHeight="1">
      <c r="A68" s="124"/>
      <c r="B68" s="58"/>
      <c r="C68" s="47"/>
      <c r="D68" s="47"/>
      <c r="E68" s="48" t="s">
        <v>171</v>
      </c>
      <c r="F68" s="46">
        <v>55</v>
      </c>
      <c r="G68" s="47">
        <v>0</v>
      </c>
      <c r="H68" s="47">
        <v>0</v>
      </c>
      <c r="I68" s="47">
        <v>0</v>
      </c>
      <c r="J68" s="47">
        <v>0</v>
      </c>
      <c r="K68" s="89">
        <v>0</v>
      </c>
      <c r="L68" s="47">
        <v>0</v>
      </c>
      <c r="M68" s="100"/>
      <c r="N68" s="51"/>
      <c r="O68" s="89">
        <v>0</v>
      </c>
      <c r="P68" s="101">
        <v>0</v>
      </c>
      <c r="Q68" s="101">
        <v>0</v>
      </c>
      <c r="R68" s="101">
        <v>0</v>
      </c>
      <c r="S68" s="1">
        <f t="shared" si="4"/>
        <v>0</v>
      </c>
      <c r="T68" s="71">
        <f t="shared" si="13"/>
        <v>0</v>
      </c>
      <c r="U68" s="69">
        <f t="shared" si="6"/>
        <v>0</v>
      </c>
    </row>
    <row r="69" spans="1:21" ht="12.75">
      <c r="A69" s="124"/>
      <c r="B69" s="58"/>
      <c r="C69" s="47"/>
      <c r="D69" s="47"/>
      <c r="E69" s="48" t="s">
        <v>172</v>
      </c>
      <c r="F69" s="46">
        <v>56</v>
      </c>
      <c r="G69" s="47">
        <v>11</v>
      </c>
      <c r="H69" s="47">
        <v>8</v>
      </c>
      <c r="I69" s="47">
        <v>3</v>
      </c>
      <c r="J69" s="47">
        <v>8</v>
      </c>
      <c r="K69" s="89">
        <v>0.691</v>
      </c>
      <c r="L69" s="47">
        <v>8</v>
      </c>
      <c r="M69" s="100">
        <f t="shared" si="2"/>
        <v>266.66666666666663</v>
      </c>
      <c r="N69" s="51">
        <f t="shared" si="3"/>
        <v>100</v>
      </c>
      <c r="O69" s="89">
        <v>0.691</v>
      </c>
      <c r="P69" s="101">
        <v>5</v>
      </c>
      <c r="Q69" s="101">
        <v>8</v>
      </c>
      <c r="R69" s="101">
        <v>8</v>
      </c>
      <c r="S69" s="1">
        <f t="shared" si="4"/>
        <v>-7.309</v>
      </c>
      <c r="T69" s="71">
        <f t="shared" si="13"/>
        <v>4.309</v>
      </c>
      <c r="U69" s="69">
        <f t="shared" si="6"/>
        <v>0</v>
      </c>
    </row>
    <row r="70" spans="1:21" ht="28.5" customHeight="1">
      <c r="A70" s="124"/>
      <c r="B70" s="58"/>
      <c r="C70" s="46" t="s">
        <v>73</v>
      </c>
      <c r="D70" s="127" t="s">
        <v>173</v>
      </c>
      <c r="E70" s="127"/>
      <c r="F70" s="46">
        <v>57</v>
      </c>
      <c r="G70" s="47">
        <f aca="true" t="shared" si="19" ref="G70:L70">G71+G72+G74</f>
        <v>0</v>
      </c>
      <c r="H70" s="47">
        <f t="shared" si="19"/>
        <v>0</v>
      </c>
      <c r="I70" s="47">
        <f t="shared" si="19"/>
        <v>0</v>
      </c>
      <c r="J70" s="47">
        <f t="shared" si="19"/>
        <v>0</v>
      </c>
      <c r="K70" s="89">
        <f t="shared" si="19"/>
        <v>0</v>
      </c>
      <c r="L70" s="47">
        <f t="shared" si="19"/>
        <v>0</v>
      </c>
      <c r="M70" s="100"/>
      <c r="N70" s="51"/>
      <c r="O70" s="89">
        <f>O71+O72+O74</f>
        <v>0</v>
      </c>
      <c r="P70" s="101">
        <f>P71+P72+P74</f>
        <v>0</v>
      </c>
      <c r="Q70" s="101">
        <f>Q71+Q72+Q74</f>
        <v>0</v>
      </c>
      <c r="R70" s="101">
        <f>R71+R72+R74</f>
        <v>0</v>
      </c>
      <c r="S70" s="1">
        <f t="shared" si="4"/>
        <v>0</v>
      </c>
      <c r="T70" s="71">
        <f t="shared" si="13"/>
        <v>0</v>
      </c>
      <c r="U70" s="69">
        <f t="shared" si="6"/>
        <v>0</v>
      </c>
    </row>
    <row r="71" spans="1:21" ht="27.75" customHeight="1">
      <c r="A71" s="124"/>
      <c r="B71" s="58"/>
      <c r="C71" s="47"/>
      <c r="D71" s="46" t="s">
        <v>174</v>
      </c>
      <c r="E71" s="48" t="s">
        <v>175</v>
      </c>
      <c r="F71" s="46">
        <v>58</v>
      </c>
      <c r="G71" s="47">
        <v>0</v>
      </c>
      <c r="H71" s="47">
        <v>0</v>
      </c>
      <c r="I71" s="47">
        <v>0</v>
      </c>
      <c r="J71" s="47">
        <v>0</v>
      </c>
      <c r="K71" s="89">
        <v>0</v>
      </c>
      <c r="L71" s="47">
        <v>0</v>
      </c>
      <c r="M71" s="100"/>
      <c r="N71" s="51"/>
      <c r="O71" s="89">
        <v>0</v>
      </c>
      <c r="P71" s="101">
        <v>0</v>
      </c>
      <c r="Q71" s="101">
        <v>0</v>
      </c>
      <c r="R71" s="101">
        <v>0</v>
      </c>
      <c r="S71" s="1">
        <f t="shared" si="4"/>
        <v>0</v>
      </c>
      <c r="T71" s="71">
        <f t="shared" si="13"/>
        <v>0</v>
      </c>
      <c r="U71" s="69">
        <f t="shared" si="6"/>
        <v>0</v>
      </c>
    </row>
    <row r="72" spans="1:21" ht="25.5">
      <c r="A72" s="124"/>
      <c r="B72" s="58"/>
      <c r="C72" s="47"/>
      <c r="D72" s="46" t="s">
        <v>176</v>
      </c>
      <c r="E72" s="48" t="s">
        <v>177</v>
      </c>
      <c r="F72" s="46">
        <v>59</v>
      </c>
      <c r="G72" s="47">
        <v>0</v>
      </c>
      <c r="H72" s="47">
        <v>0</v>
      </c>
      <c r="I72" s="47">
        <v>0</v>
      </c>
      <c r="J72" s="47">
        <v>0</v>
      </c>
      <c r="K72" s="89">
        <v>0</v>
      </c>
      <c r="L72" s="47">
        <v>0</v>
      </c>
      <c r="M72" s="100"/>
      <c r="N72" s="51"/>
      <c r="O72" s="89">
        <v>0</v>
      </c>
      <c r="P72" s="101">
        <v>0</v>
      </c>
      <c r="Q72" s="101">
        <v>0</v>
      </c>
      <c r="R72" s="101">
        <v>0</v>
      </c>
      <c r="S72" s="1">
        <f t="shared" si="4"/>
        <v>0</v>
      </c>
      <c r="T72" s="71">
        <f t="shared" si="13"/>
        <v>0</v>
      </c>
      <c r="U72" s="69">
        <f t="shared" si="6"/>
        <v>0</v>
      </c>
    </row>
    <row r="73" spans="1:21" ht="12.75">
      <c r="A73" s="124"/>
      <c r="B73" s="58"/>
      <c r="C73" s="47"/>
      <c r="D73" s="46" t="s">
        <v>178</v>
      </c>
      <c r="E73" s="48" t="s">
        <v>179</v>
      </c>
      <c r="F73" s="46">
        <v>60</v>
      </c>
      <c r="G73" s="47">
        <v>0</v>
      </c>
      <c r="H73" s="47">
        <v>0</v>
      </c>
      <c r="I73" s="47">
        <v>0</v>
      </c>
      <c r="J73" s="47">
        <v>0</v>
      </c>
      <c r="K73" s="89">
        <v>0</v>
      </c>
      <c r="L73" s="47">
        <v>0</v>
      </c>
      <c r="M73" s="100"/>
      <c r="N73" s="51"/>
      <c r="O73" s="89">
        <v>0</v>
      </c>
      <c r="P73" s="101">
        <v>0</v>
      </c>
      <c r="Q73" s="101">
        <v>0</v>
      </c>
      <c r="R73" s="101">
        <v>0</v>
      </c>
      <c r="S73" s="1">
        <f t="shared" si="4"/>
        <v>0</v>
      </c>
      <c r="T73" s="71">
        <f t="shared" si="13"/>
        <v>0</v>
      </c>
      <c r="U73" s="69">
        <f t="shared" si="6"/>
        <v>0</v>
      </c>
    </row>
    <row r="74" spans="1:21" ht="30.75" customHeight="1">
      <c r="A74" s="124"/>
      <c r="B74" s="58"/>
      <c r="C74" s="47"/>
      <c r="D74" s="46" t="s">
        <v>180</v>
      </c>
      <c r="E74" s="48" t="s">
        <v>181</v>
      </c>
      <c r="F74" s="46">
        <v>61</v>
      </c>
      <c r="G74" s="47">
        <v>0</v>
      </c>
      <c r="H74" s="47">
        <v>0</v>
      </c>
      <c r="I74" s="47">
        <v>0</v>
      </c>
      <c r="J74" s="47">
        <v>0</v>
      </c>
      <c r="K74" s="89">
        <v>0</v>
      </c>
      <c r="L74" s="47">
        <v>0</v>
      </c>
      <c r="M74" s="100"/>
      <c r="N74" s="51"/>
      <c r="O74" s="89">
        <v>0</v>
      </c>
      <c r="P74" s="101">
        <v>0</v>
      </c>
      <c r="Q74" s="101">
        <v>0</v>
      </c>
      <c r="R74" s="101">
        <v>0</v>
      </c>
      <c r="S74" s="1">
        <f t="shared" si="4"/>
        <v>0</v>
      </c>
      <c r="T74" s="71">
        <f t="shared" si="13"/>
        <v>0</v>
      </c>
      <c r="U74" s="69">
        <f t="shared" si="6"/>
        <v>0</v>
      </c>
    </row>
    <row r="75" spans="1:21" ht="12.75" customHeight="1">
      <c r="A75" s="124"/>
      <c r="B75" s="58"/>
      <c r="C75" s="46" t="s">
        <v>75</v>
      </c>
      <c r="D75" s="127" t="s">
        <v>182</v>
      </c>
      <c r="E75" s="127"/>
      <c r="F75" s="46">
        <v>62</v>
      </c>
      <c r="G75" s="47">
        <v>2</v>
      </c>
      <c r="H75" s="47">
        <v>2</v>
      </c>
      <c r="I75" s="47">
        <v>1</v>
      </c>
      <c r="J75" s="47">
        <v>2</v>
      </c>
      <c r="K75" s="89">
        <v>0</v>
      </c>
      <c r="L75" s="47">
        <v>2</v>
      </c>
      <c r="M75" s="100"/>
      <c r="N75" s="51"/>
      <c r="O75" s="89">
        <v>0</v>
      </c>
      <c r="P75" s="101">
        <v>2</v>
      </c>
      <c r="Q75" s="101">
        <v>2</v>
      </c>
      <c r="R75" s="101">
        <v>2</v>
      </c>
      <c r="S75" s="1">
        <f t="shared" si="4"/>
        <v>-2</v>
      </c>
      <c r="T75" s="71">
        <f t="shared" si="13"/>
        <v>2</v>
      </c>
      <c r="U75" s="69">
        <f t="shared" si="6"/>
        <v>0</v>
      </c>
    </row>
    <row r="76" spans="1:21" ht="12.75" customHeight="1">
      <c r="A76" s="124"/>
      <c r="B76" s="58"/>
      <c r="C76" s="46" t="s">
        <v>120</v>
      </c>
      <c r="D76" s="127" t="s">
        <v>183</v>
      </c>
      <c r="E76" s="127"/>
      <c r="F76" s="46">
        <v>63</v>
      </c>
      <c r="G76" s="47">
        <v>15</v>
      </c>
      <c r="H76" s="47">
        <v>21</v>
      </c>
      <c r="I76" s="47">
        <v>21</v>
      </c>
      <c r="J76" s="47">
        <v>25</v>
      </c>
      <c r="K76" s="89">
        <v>3.702</v>
      </c>
      <c r="L76" s="47">
        <v>25</v>
      </c>
      <c r="M76" s="100">
        <f t="shared" si="2"/>
        <v>119.04761904761905</v>
      </c>
      <c r="N76" s="51">
        <f t="shared" si="3"/>
        <v>100</v>
      </c>
      <c r="O76" s="89">
        <v>3.702</v>
      </c>
      <c r="P76" s="101">
        <v>11</v>
      </c>
      <c r="Q76" s="101">
        <v>19</v>
      </c>
      <c r="R76" s="101">
        <v>25</v>
      </c>
      <c r="S76" s="1">
        <f t="shared" si="4"/>
        <v>-21.298000000000002</v>
      </c>
      <c r="T76" s="71">
        <f t="shared" si="13"/>
        <v>7.298</v>
      </c>
      <c r="U76" s="69">
        <f t="shared" si="6"/>
        <v>0</v>
      </c>
    </row>
    <row r="77" spans="1:21" ht="12.75" customHeight="1">
      <c r="A77" s="124"/>
      <c r="B77" s="58"/>
      <c r="C77" s="47"/>
      <c r="D77" s="127" t="s">
        <v>184</v>
      </c>
      <c r="E77" s="127"/>
      <c r="F77" s="46">
        <v>64</v>
      </c>
      <c r="G77" s="47">
        <v>7</v>
      </c>
      <c r="H77" s="47">
        <v>11</v>
      </c>
      <c r="I77" s="47">
        <v>7</v>
      </c>
      <c r="J77" s="47">
        <v>11</v>
      </c>
      <c r="K77" s="89">
        <v>0.948</v>
      </c>
      <c r="L77" s="47">
        <v>11</v>
      </c>
      <c r="M77" s="100">
        <f t="shared" si="2"/>
        <v>157.14285714285714</v>
      </c>
      <c r="N77" s="51">
        <f t="shared" si="3"/>
        <v>100</v>
      </c>
      <c r="O77" s="89">
        <v>0.948</v>
      </c>
      <c r="P77" s="101">
        <v>3</v>
      </c>
      <c r="Q77" s="101">
        <v>6</v>
      </c>
      <c r="R77" s="101">
        <v>11</v>
      </c>
      <c r="S77" s="1">
        <f t="shared" si="4"/>
        <v>-10.052</v>
      </c>
      <c r="T77" s="71">
        <f t="shared" si="13"/>
        <v>2.052</v>
      </c>
      <c r="U77" s="69">
        <f t="shared" si="6"/>
        <v>0</v>
      </c>
    </row>
    <row r="78" spans="1:21" ht="12.75" customHeight="1">
      <c r="A78" s="124"/>
      <c r="B78" s="58"/>
      <c r="C78" s="47"/>
      <c r="D78" s="129" t="s">
        <v>185</v>
      </c>
      <c r="E78" s="129"/>
      <c r="F78" s="46">
        <v>65</v>
      </c>
      <c r="G78" s="47">
        <v>6</v>
      </c>
      <c r="H78" s="47">
        <v>11</v>
      </c>
      <c r="I78" s="47">
        <v>7</v>
      </c>
      <c r="J78" s="47">
        <v>11</v>
      </c>
      <c r="K78" s="89">
        <v>0.782</v>
      </c>
      <c r="L78" s="47">
        <v>11</v>
      </c>
      <c r="M78" s="100">
        <f>L78/I78*100</f>
        <v>157.14285714285714</v>
      </c>
      <c r="N78" s="51">
        <f aca="true" t="shared" si="20" ref="N78:N137">L78/J78*100</f>
        <v>100</v>
      </c>
      <c r="O78" s="89">
        <v>0.782</v>
      </c>
      <c r="P78" s="101">
        <v>4</v>
      </c>
      <c r="Q78" s="101">
        <v>6</v>
      </c>
      <c r="R78" s="101">
        <v>11</v>
      </c>
      <c r="S78" s="1">
        <f aca="true" t="shared" si="21" ref="S78:S141">K78-J78</f>
        <v>-10.218</v>
      </c>
      <c r="T78" s="71">
        <f t="shared" si="13"/>
        <v>3.218</v>
      </c>
      <c r="U78" s="69">
        <f aca="true" t="shared" si="22" ref="U78:U142">L78-J78</f>
        <v>0</v>
      </c>
    </row>
    <row r="79" spans="1:21" ht="12.75" customHeight="1">
      <c r="A79" s="124"/>
      <c r="B79" s="58"/>
      <c r="C79" s="47"/>
      <c r="D79" s="129" t="s">
        <v>186</v>
      </c>
      <c r="E79" s="129"/>
      <c r="F79" s="46">
        <v>66</v>
      </c>
      <c r="G79" s="47">
        <v>1</v>
      </c>
      <c r="H79" s="47">
        <v>0</v>
      </c>
      <c r="I79" s="47">
        <v>0</v>
      </c>
      <c r="J79" s="47">
        <v>0</v>
      </c>
      <c r="K79" s="89">
        <v>0.166</v>
      </c>
      <c r="L79" s="47">
        <v>0</v>
      </c>
      <c r="M79" s="100"/>
      <c r="N79" s="51">
        <v>0</v>
      </c>
      <c r="O79" s="89">
        <v>0.166</v>
      </c>
      <c r="P79" s="101">
        <v>0</v>
      </c>
      <c r="Q79" s="101">
        <v>0</v>
      </c>
      <c r="R79" s="101">
        <v>0</v>
      </c>
      <c r="S79" s="1">
        <f t="shared" si="21"/>
        <v>0.166</v>
      </c>
      <c r="T79" s="71">
        <f t="shared" si="13"/>
        <v>-0.166</v>
      </c>
      <c r="U79" s="69">
        <f t="shared" si="22"/>
        <v>0</v>
      </c>
    </row>
    <row r="80" spans="1:21" ht="12.75" customHeight="1">
      <c r="A80" s="124"/>
      <c r="B80" s="58"/>
      <c r="C80" s="46" t="s">
        <v>187</v>
      </c>
      <c r="D80" s="127" t="s">
        <v>188</v>
      </c>
      <c r="E80" s="127"/>
      <c r="F80" s="46">
        <v>67</v>
      </c>
      <c r="G80" s="47">
        <v>121</v>
      </c>
      <c r="H80" s="47">
        <v>111</v>
      </c>
      <c r="I80" s="47">
        <v>106</v>
      </c>
      <c r="J80" s="47">
        <v>105</v>
      </c>
      <c r="K80" s="89">
        <v>24.392</v>
      </c>
      <c r="L80" s="47">
        <v>105</v>
      </c>
      <c r="M80" s="100">
        <f>L80/I80*100</f>
        <v>99.05660377358491</v>
      </c>
      <c r="N80" s="51">
        <f t="shared" si="20"/>
        <v>100</v>
      </c>
      <c r="O80" s="89">
        <v>24.392</v>
      </c>
      <c r="P80" s="101">
        <v>60</v>
      </c>
      <c r="Q80" s="101">
        <v>91</v>
      </c>
      <c r="R80" s="101">
        <v>105</v>
      </c>
      <c r="S80" s="1">
        <f t="shared" si="21"/>
        <v>-80.608</v>
      </c>
      <c r="T80" s="71">
        <f t="shared" si="13"/>
        <v>35.608000000000004</v>
      </c>
      <c r="U80" s="69">
        <f t="shared" si="22"/>
        <v>0</v>
      </c>
    </row>
    <row r="81" spans="1:21" ht="12.75" customHeight="1">
      <c r="A81" s="124"/>
      <c r="B81" s="58"/>
      <c r="C81" s="46" t="s">
        <v>189</v>
      </c>
      <c r="D81" s="127" t="s">
        <v>190</v>
      </c>
      <c r="E81" s="127"/>
      <c r="F81" s="46">
        <v>68</v>
      </c>
      <c r="G81" s="47">
        <v>3</v>
      </c>
      <c r="H81" s="47">
        <v>4</v>
      </c>
      <c r="I81" s="47">
        <v>4</v>
      </c>
      <c r="J81" s="47">
        <v>4</v>
      </c>
      <c r="K81" s="89">
        <v>0.845</v>
      </c>
      <c r="L81" s="47">
        <v>4</v>
      </c>
      <c r="M81" s="100">
        <f>L81/I81*100</f>
        <v>100</v>
      </c>
      <c r="N81" s="51">
        <f t="shared" si="20"/>
        <v>100</v>
      </c>
      <c r="O81" s="89">
        <v>0.845</v>
      </c>
      <c r="P81" s="101">
        <v>1</v>
      </c>
      <c r="Q81" s="101">
        <v>2</v>
      </c>
      <c r="R81" s="101">
        <v>4</v>
      </c>
      <c r="S81" s="1">
        <f t="shared" si="21"/>
        <v>-3.1550000000000002</v>
      </c>
      <c r="T81" s="71">
        <f t="shared" si="13"/>
        <v>0.15500000000000003</v>
      </c>
      <c r="U81" s="69">
        <f t="shared" si="22"/>
        <v>0</v>
      </c>
    </row>
    <row r="82" spans="1:21" ht="29.25" customHeight="1">
      <c r="A82" s="124"/>
      <c r="B82" s="58"/>
      <c r="C82" s="46" t="s">
        <v>191</v>
      </c>
      <c r="D82" s="127" t="s">
        <v>192</v>
      </c>
      <c r="E82" s="127"/>
      <c r="F82" s="46">
        <v>69</v>
      </c>
      <c r="G82" s="47">
        <v>263</v>
      </c>
      <c r="H82" s="47">
        <v>232</v>
      </c>
      <c r="I82" s="47">
        <v>230</v>
      </c>
      <c r="J82" s="47">
        <v>230</v>
      </c>
      <c r="K82" s="89">
        <v>71.555</v>
      </c>
      <c r="L82" s="47">
        <v>230</v>
      </c>
      <c r="M82" s="100">
        <f>L82/I82*100</f>
        <v>100</v>
      </c>
      <c r="N82" s="51">
        <f t="shared" si="20"/>
        <v>100</v>
      </c>
      <c r="O82" s="89">
        <v>71.555</v>
      </c>
      <c r="P82" s="101">
        <v>130</v>
      </c>
      <c r="Q82" s="101">
        <v>195</v>
      </c>
      <c r="R82" s="101">
        <v>230</v>
      </c>
      <c r="S82" s="1">
        <f t="shared" si="21"/>
        <v>-158.445</v>
      </c>
      <c r="T82" s="71">
        <f t="shared" si="13"/>
        <v>58.44499999999999</v>
      </c>
      <c r="U82" s="69">
        <f t="shared" si="22"/>
        <v>0</v>
      </c>
    </row>
    <row r="83" spans="1:21" ht="12.75">
      <c r="A83" s="124"/>
      <c r="B83" s="58"/>
      <c r="C83" s="47"/>
      <c r="D83" s="46" t="s">
        <v>193</v>
      </c>
      <c r="E83" s="48" t="s">
        <v>194</v>
      </c>
      <c r="F83" s="46">
        <v>70</v>
      </c>
      <c r="G83" s="47">
        <v>0</v>
      </c>
      <c r="H83" s="47">
        <v>0</v>
      </c>
      <c r="I83" s="47">
        <v>0</v>
      </c>
      <c r="J83" s="47">
        <v>0</v>
      </c>
      <c r="K83" s="89">
        <v>0</v>
      </c>
      <c r="L83" s="47">
        <v>0</v>
      </c>
      <c r="M83" s="100"/>
      <c r="N83" s="51"/>
      <c r="O83" s="89">
        <v>0</v>
      </c>
      <c r="P83" s="101">
        <v>0</v>
      </c>
      <c r="Q83" s="101">
        <v>0</v>
      </c>
      <c r="R83" s="101">
        <v>0</v>
      </c>
      <c r="S83" s="1">
        <f t="shared" si="21"/>
        <v>0</v>
      </c>
      <c r="T83" s="71">
        <f t="shared" si="13"/>
        <v>0</v>
      </c>
      <c r="U83" s="69">
        <f t="shared" si="22"/>
        <v>0</v>
      </c>
    </row>
    <row r="84" spans="1:21" ht="25.5">
      <c r="A84" s="124"/>
      <c r="B84" s="58"/>
      <c r="C84" s="47"/>
      <c r="D84" s="46" t="s">
        <v>195</v>
      </c>
      <c r="E84" s="48" t="s">
        <v>196</v>
      </c>
      <c r="F84" s="46">
        <v>71</v>
      </c>
      <c r="G84" s="47">
        <v>0</v>
      </c>
      <c r="H84" s="47">
        <v>0</v>
      </c>
      <c r="I84" s="47">
        <v>0</v>
      </c>
      <c r="J84" s="47">
        <v>0</v>
      </c>
      <c r="K84" s="89">
        <v>0</v>
      </c>
      <c r="L84" s="47">
        <v>0</v>
      </c>
      <c r="M84" s="100"/>
      <c r="N84" s="51"/>
      <c r="O84" s="89">
        <v>0</v>
      </c>
      <c r="P84" s="101">
        <v>0</v>
      </c>
      <c r="Q84" s="101">
        <v>0</v>
      </c>
      <c r="R84" s="101">
        <v>0</v>
      </c>
      <c r="S84" s="1">
        <f t="shared" si="21"/>
        <v>0</v>
      </c>
      <c r="T84" s="71">
        <f t="shared" si="13"/>
        <v>0</v>
      </c>
      <c r="U84" s="69">
        <f t="shared" si="22"/>
        <v>0</v>
      </c>
    </row>
    <row r="85" spans="1:21" ht="12.75">
      <c r="A85" s="124"/>
      <c r="B85" s="58"/>
      <c r="C85" s="47"/>
      <c r="D85" s="46" t="s">
        <v>197</v>
      </c>
      <c r="E85" s="48" t="s">
        <v>198</v>
      </c>
      <c r="F85" s="46">
        <v>72</v>
      </c>
      <c r="G85" s="47">
        <v>0</v>
      </c>
      <c r="H85" s="47">
        <v>0</v>
      </c>
      <c r="I85" s="47">
        <v>0</v>
      </c>
      <c r="J85" s="47">
        <v>0</v>
      </c>
      <c r="K85" s="89">
        <v>0</v>
      </c>
      <c r="L85" s="47">
        <v>0</v>
      </c>
      <c r="M85" s="100"/>
      <c r="N85" s="51"/>
      <c r="O85" s="89">
        <v>0</v>
      </c>
      <c r="P85" s="101">
        <v>0</v>
      </c>
      <c r="Q85" s="101">
        <v>0</v>
      </c>
      <c r="R85" s="101">
        <v>0</v>
      </c>
      <c r="S85" s="1">
        <f t="shared" si="21"/>
        <v>0</v>
      </c>
      <c r="T85" s="71">
        <f t="shared" si="13"/>
        <v>0</v>
      </c>
      <c r="U85" s="69">
        <f t="shared" si="22"/>
        <v>0</v>
      </c>
    </row>
    <row r="86" spans="1:21" ht="25.5">
      <c r="A86" s="124"/>
      <c r="B86" s="58"/>
      <c r="C86" s="47"/>
      <c r="D86" s="46" t="s">
        <v>199</v>
      </c>
      <c r="E86" s="48" t="s">
        <v>200</v>
      </c>
      <c r="F86" s="46">
        <v>73</v>
      </c>
      <c r="G86" s="47">
        <v>0</v>
      </c>
      <c r="H86" s="47">
        <v>0</v>
      </c>
      <c r="I86" s="47">
        <v>0</v>
      </c>
      <c r="J86" s="47">
        <v>0</v>
      </c>
      <c r="K86" s="89">
        <v>0</v>
      </c>
      <c r="L86" s="47">
        <v>0</v>
      </c>
      <c r="M86" s="100"/>
      <c r="N86" s="51"/>
      <c r="O86" s="89">
        <v>0</v>
      </c>
      <c r="P86" s="101">
        <v>0</v>
      </c>
      <c r="Q86" s="101">
        <v>0</v>
      </c>
      <c r="R86" s="101">
        <v>0</v>
      </c>
      <c r="S86" s="1">
        <f t="shared" si="21"/>
        <v>0</v>
      </c>
      <c r="T86" s="71">
        <f t="shared" si="13"/>
        <v>0</v>
      </c>
      <c r="U86" s="69">
        <f t="shared" si="22"/>
        <v>0</v>
      </c>
    </row>
    <row r="87" spans="1:21" ht="29.25" customHeight="1">
      <c r="A87" s="124"/>
      <c r="B87" s="58"/>
      <c r="C87" s="47"/>
      <c r="D87" s="47"/>
      <c r="E87" s="48" t="s">
        <v>201</v>
      </c>
      <c r="F87" s="46">
        <v>74</v>
      </c>
      <c r="G87" s="47">
        <v>0</v>
      </c>
      <c r="H87" s="47">
        <v>0</v>
      </c>
      <c r="I87" s="47">
        <v>0</v>
      </c>
      <c r="J87" s="47">
        <v>0</v>
      </c>
      <c r="K87" s="89">
        <v>0</v>
      </c>
      <c r="L87" s="47">
        <v>0</v>
      </c>
      <c r="M87" s="100"/>
      <c r="N87" s="51"/>
      <c r="O87" s="89">
        <v>0</v>
      </c>
      <c r="P87" s="101">
        <v>0</v>
      </c>
      <c r="Q87" s="101">
        <v>0</v>
      </c>
      <c r="R87" s="101">
        <v>0</v>
      </c>
      <c r="S87" s="1">
        <f t="shared" si="21"/>
        <v>0</v>
      </c>
      <c r="T87" s="71">
        <f t="shared" si="13"/>
        <v>0</v>
      </c>
      <c r="U87" s="69">
        <f t="shared" si="22"/>
        <v>0</v>
      </c>
    </row>
    <row r="88" spans="1:21" ht="12.75">
      <c r="A88" s="124"/>
      <c r="B88" s="58"/>
      <c r="C88" s="47"/>
      <c r="D88" s="46" t="s">
        <v>202</v>
      </c>
      <c r="E88" s="48" t="s">
        <v>203</v>
      </c>
      <c r="F88" s="46">
        <v>75</v>
      </c>
      <c r="G88" s="47">
        <v>0</v>
      </c>
      <c r="H88" s="47">
        <v>0</v>
      </c>
      <c r="I88" s="47">
        <v>0</v>
      </c>
      <c r="J88" s="47">
        <v>0</v>
      </c>
      <c r="K88" s="89">
        <v>0</v>
      </c>
      <c r="L88" s="47">
        <v>0</v>
      </c>
      <c r="M88" s="100"/>
      <c r="N88" s="51"/>
      <c r="O88" s="89">
        <v>0</v>
      </c>
      <c r="P88" s="101">
        <v>0</v>
      </c>
      <c r="Q88" s="101">
        <v>0</v>
      </c>
      <c r="R88" s="101">
        <v>0</v>
      </c>
      <c r="S88" s="1">
        <f t="shared" si="21"/>
        <v>0</v>
      </c>
      <c r="T88" s="71">
        <f t="shared" si="13"/>
        <v>0</v>
      </c>
      <c r="U88" s="69">
        <f t="shared" si="22"/>
        <v>0</v>
      </c>
    </row>
    <row r="89" spans="1:21" ht="38.25">
      <c r="A89" s="124"/>
      <c r="B89" s="58"/>
      <c r="C89" s="47"/>
      <c r="D89" s="46" t="s">
        <v>204</v>
      </c>
      <c r="E89" s="48" t="s">
        <v>205</v>
      </c>
      <c r="F89" s="46">
        <v>76</v>
      </c>
      <c r="G89" s="47">
        <v>0</v>
      </c>
      <c r="H89" s="47">
        <v>0</v>
      </c>
      <c r="I89" s="47">
        <v>0</v>
      </c>
      <c r="J89" s="47">
        <v>0</v>
      </c>
      <c r="K89" s="89">
        <v>0</v>
      </c>
      <c r="L89" s="47">
        <v>0</v>
      </c>
      <c r="M89" s="100"/>
      <c r="N89" s="51"/>
      <c r="O89" s="89">
        <v>0</v>
      </c>
      <c r="P89" s="101">
        <v>0</v>
      </c>
      <c r="Q89" s="101">
        <v>0</v>
      </c>
      <c r="R89" s="101">
        <v>0</v>
      </c>
      <c r="S89" s="1">
        <f t="shared" si="21"/>
        <v>0</v>
      </c>
      <c r="T89" s="71">
        <f t="shared" si="13"/>
        <v>0</v>
      </c>
      <c r="U89" s="69">
        <f t="shared" si="22"/>
        <v>0</v>
      </c>
    </row>
    <row r="90" spans="1:21" ht="28.5" customHeight="1">
      <c r="A90" s="124"/>
      <c r="B90" s="58"/>
      <c r="C90" s="47"/>
      <c r="D90" s="46" t="s">
        <v>206</v>
      </c>
      <c r="E90" s="48" t="s">
        <v>207</v>
      </c>
      <c r="F90" s="46">
        <v>77</v>
      </c>
      <c r="G90" s="47">
        <v>0</v>
      </c>
      <c r="H90" s="47">
        <v>0</v>
      </c>
      <c r="I90" s="47">
        <v>0</v>
      </c>
      <c r="J90" s="47">
        <v>0</v>
      </c>
      <c r="K90" s="89">
        <v>0</v>
      </c>
      <c r="L90" s="47">
        <v>0</v>
      </c>
      <c r="M90" s="100"/>
      <c r="N90" s="51"/>
      <c r="O90" s="89">
        <v>0</v>
      </c>
      <c r="P90" s="101">
        <v>0</v>
      </c>
      <c r="Q90" s="101">
        <v>0</v>
      </c>
      <c r="R90" s="101">
        <v>0</v>
      </c>
      <c r="S90" s="1">
        <f t="shared" si="21"/>
        <v>0</v>
      </c>
      <c r="T90" s="71">
        <f t="shared" si="13"/>
        <v>0</v>
      </c>
      <c r="U90" s="69">
        <f t="shared" si="22"/>
        <v>0</v>
      </c>
    </row>
    <row r="91" spans="1:21" ht="12.75" customHeight="1">
      <c r="A91" s="124"/>
      <c r="B91" s="58"/>
      <c r="C91" s="46" t="s">
        <v>208</v>
      </c>
      <c r="D91" s="127" t="s">
        <v>76</v>
      </c>
      <c r="E91" s="127"/>
      <c r="F91" s="46">
        <v>78</v>
      </c>
      <c r="G91" s="47"/>
      <c r="H91" s="47"/>
      <c r="I91" s="47"/>
      <c r="J91" s="47"/>
      <c r="K91" s="89"/>
      <c r="L91" s="47"/>
      <c r="M91" s="100"/>
      <c r="N91" s="51"/>
      <c r="O91" s="89"/>
      <c r="P91" s="101"/>
      <c r="Q91" s="101"/>
      <c r="R91" s="101"/>
      <c r="S91" s="1">
        <f t="shared" si="21"/>
        <v>0</v>
      </c>
      <c r="T91" s="71">
        <f t="shared" si="13"/>
        <v>0</v>
      </c>
      <c r="U91" s="69">
        <f t="shared" si="22"/>
        <v>0</v>
      </c>
    </row>
    <row r="92" spans="1:21" ht="42.75" customHeight="1">
      <c r="A92" s="124"/>
      <c r="B92" s="58"/>
      <c r="C92" s="127" t="s">
        <v>209</v>
      </c>
      <c r="D92" s="127"/>
      <c r="E92" s="127"/>
      <c r="F92" s="46">
        <v>79</v>
      </c>
      <c r="G92" s="47">
        <f aca="true" t="shared" si="23" ref="G92:L92">G93+G94+G95+G96+G97+G98</f>
        <v>130</v>
      </c>
      <c r="H92" s="47">
        <f t="shared" si="23"/>
        <v>558</v>
      </c>
      <c r="I92" s="51">
        <f t="shared" si="23"/>
        <v>550</v>
      </c>
      <c r="J92" s="51">
        <f t="shared" si="23"/>
        <v>1090</v>
      </c>
      <c r="K92" s="90">
        <f t="shared" si="23"/>
        <v>59.86</v>
      </c>
      <c r="L92" s="51">
        <f t="shared" si="23"/>
        <v>1011</v>
      </c>
      <c r="M92" s="100">
        <f>L92/I92*100</f>
        <v>183.8181818181818</v>
      </c>
      <c r="N92" s="51">
        <f t="shared" si="20"/>
        <v>92.75229357798165</v>
      </c>
      <c r="O92" s="90">
        <f>O93+O94+O95+O96+O97+O98</f>
        <v>59.86</v>
      </c>
      <c r="P92" s="106">
        <f>P93+P94+P95+P96+P97+P98</f>
        <v>440</v>
      </c>
      <c r="Q92" s="106">
        <f>Q93+Q94+Q95+Q96+Q97+Q98</f>
        <v>800</v>
      </c>
      <c r="R92" s="106">
        <f>R93+R94+R95+R96+R97+R98</f>
        <v>1011</v>
      </c>
      <c r="S92" s="1">
        <f t="shared" si="21"/>
        <v>-1030.14</v>
      </c>
      <c r="T92" s="71">
        <f t="shared" si="13"/>
        <v>380.14</v>
      </c>
      <c r="U92" s="69">
        <f t="shared" si="22"/>
        <v>-79</v>
      </c>
    </row>
    <row r="93" spans="1:21" ht="26.25" customHeight="1">
      <c r="A93" s="124"/>
      <c r="B93" s="58"/>
      <c r="C93" s="46" t="s">
        <v>16</v>
      </c>
      <c r="D93" s="127" t="s">
        <v>210</v>
      </c>
      <c r="E93" s="127"/>
      <c r="F93" s="46">
        <v>80</v>
      </c>
      <c r="G93" s="47">
        <v>0</v>
      </c>
      <c r="H93" s="47">
        <v>0</v>
      </c>
      <c r="I93" s="47">
        <v>0</v>
      </c>
      <c r="J93" s="47">
        <v>0</v>
      </c>
      <c r="K93" s="89">
        <v>0</v>
      </c>
      <c r="L93" s="47">
        <v>0</v>
      </c>
      <c r="M93" s="100"/>
      <c r="N93" s="51"/>
      <c r="O93" s="89">
        <v>0</v>
      </c>
      <c r="P93" s="101">
        <v>0</v>
      </c>
      <c r="Q93" s="101">
        <v>0</v>
      </c>
      <c r="R93" s="101">
        <v>0</v>
      </c>
      <c r="S93" s="1">
        <f t="shared" si="21"/>
        <v>0</v>
      </c>
      <c r="T93" s="71">
        <f t="shared" si="13"/>
        <v>0</v>
      </c>
      <c r="U93" s="69">
        <f t="shared" si="22"/>
        <v>0</v>
      </c>
    </row>
    <row r="94" spans="1:21" ht="27.75" customHeight="1">
      <c r="A94" s="124"/>
      <c r="B94" s="58"/>
      <c r="C94" s="46" t="s">
        <v>17</v>
      </c>
      <c r="D94" s="127" t="s">
        <v>211</v>
      </c>
      <c r="E94" s="127"/>
      <c r="F94" s="46">
        <v>81</v>
      </c>
      <c r="G94" s="47">
        <v>1</v>
      </c>
      <c r="H94" s="47">
        <v>261</v>
      </c>
      <c r="I94" s="47">
        <v>261</v>
      </c>
      <c r="J94" s="47">
        <v>800</v>
      </c>
      <c r="K94" s="89">
        <v>0</v>
      </c>
      <c r="L94" s="47">
        <v>721</v>
      </c>
      <c r="M94" s="100">
        <f>L94/I94*100</f>
        <v>276.2452107279694</v>
      </c>
      <c r="N94" s="51">
        <f t="shared" si="20"/>
        <v>90.125</v>
      </c>
      <c r="O94" s="89">
        <v>0</v>
      </c>
      <c r="P94" s="101">
        <v>300</v>
      </c>
      <c r="Q94" s="101">
        <v>600</v>
      </c>
      <c r="R94" s="101">
        <v>721</v>
      </c>
      <c r="S94" s="1">
        <f t="shared" si="21"/>
        <v>-800</v>
      </c>
      <c r="T94" s="71">
        <f t="shared" si="13"/>
        <v>300</v>
      </c>
      <c r="U94" s="69">
        <f t="shared" si="22"/>
        <v>-79</v>
      </c>
    </row>
    <row r="95" spans="1:21" ht="12.75" customHeight="1">
      <c r="A95" s="124"/>
      <c r="B95" s="58"/>
      <c r="C95" s="46" t="s">
        <v>63</v>
      </c>
      <c r="D95" s="127" t="s">
        <v>212</v>
      </c>
      <c r="E95" s="127"/>
      <c r="F95" s="46">
        <v>82</v>
      </c>
      <c r="G95" s="47">
        <v>0</v>
      </c>
      <c r="H95" s="47">
        <v>0</v>
      </c>
      <c r="I95" s="47">
        <v>0</v>
      </c>
      <c r="J95" s="47">
        <v>0</v>
      </c>
      <c r="K95" s="89">
        <v>0</v>
      </c>
      <c r="L95" s="47">
        <v>0</v>
      </c>
      <c r="M95" s="100"/>
      <c r="N95" s="51"/>
      <c r="O95" s="89">
        <v>0</v>
      </c>
      <c r="P95" s="101">
        <v>0</v>
      </c>
      <c r="Q95" s="101">
        <v>0</v>
      </c>
      <c r="R95" s="101">
        <v>0</v>
      </c>
      <c r="S95" s="1">
        <f t="shared" si="21"/>
        <v>0</v>
      </c>
      <c r="T95" s="71">
        <f t="shared" si="13"/>
        <v>0</v>
      </c>
      <c r="U95" s="69">
        <f t="shared" si="22"/>
        <v>0</v>
      </c>
    </row>
    <row r="96" spans="1:21" ht="12.75" customHeight="1">
      <c r="A96" s="124"/>
      <c r="B96" s="58"/>
      <c r="C96" s="46" t="s">
        <v>73</v>
      </c>
      <c r="D96" s="127" t="s">
        <v>213</v>
      </c>
      <c r="E96" s="127"/>
      <c r="F96" s="46">
        <v>83</v>
      </c>
      <c r="G96" s="47">
        <v>0</v>
      </c>
      <c r="H96" s="47">
        <v>0</v>
      </c>
      <c r="I96" s="47">
        <v>0</v>
      </c>
      <c r="J96" s="47">
        <v>0</v>
      </c>
      <c r="K96" s="89">
        <v>0</v>
      </c>
      <c r="L96" s="47">
        <v>0</v>
      </c>
      <c r="M96" s="100"/>
      <c r="N96" s="51"/>
      <c r="O96" s="89">
        <v>0</v>
      </c>
      <c r="P96" s="101">
        <v>0</v>
      </c>
      <c r="Q96" s="101">
        <v>0</v>
      </c>
      <c r="R96" s="101">
        <v>0</v>
      </c>
      <c r="S96" s="1">
        <f t="shared" si="21"/>
        <v>0</v>
      </c>
      <c r="T96" s="71">
        <f t="shared" si="13"/>
        <v>0</v>
      </c>
      <c r="U96" s="69">
        <f t="shared" si="22"/>
        <v>0</v>
      </c>
    </row>
    <row r="97" spans="1:21" ht="12.75" customHeight="1">
      <c r="A97" s="124"/>
      <c r="B97" s="58"/>
      <c r="C97" s="46" t="s">
        <v>75</v>
      </c>
      <c r="D97" s="127" t="s">
        <v>214</v>
      </c>
      <c r="E97" s="127"/>
      <c r="F97" s="46">
        <v>84</v>
      </c>
      <c r="G97" s="47">
        <v>0</v>
      </c>
      <c r="H97" s="47">
        <v>0</v>
      </c>
      <c r="I97" s="47">
        <v>0</v>
      </c>
      <c r="J97" s="47">
        <v>0</v>
      </c>
      <c r="K97" s="89">
        <v>0</v>
      </c>
      <c r="L97" s="47">
        <v>0</v>
      </c>
      <c r="M97" s="100"/>
      <c r="N97" s="51"/>
      <c r="O97" s="89">
        <v>0</v>
      </c>
      <c r="P97" s="101">
        <v>0</v>
      </c>
      <c r="Q97" s="101">
        <v>0</v>
      </c>
      <c r="R97" s="101">
        <v>0</v>
      </c>
      <c r="S97" s="1">
        <f t="shared" si="21"/>
        <v>0</v>
      </c>
      <c r="T97" s="71">
        <f t="shared" si="13"/>
        <v>0</v>
      </c>
      <c r="U97" s="69">
        <f t="shared" si="22"/>
        <v>0</v>
      </c>
    </row>
    <row r="98" spans="1:21" ht="12.75" customHeight="1">
      <c r="A98" s="124"/>
      <c r="B98" s="58"/>
      <c r="C98" s="46" t="s">
        <v>120</v>
      </c>
      <c r="D98" s="127" t="s">
        <v>215</v>
      </c>
      <c r="E98" s="127"/>
      <c r="F98" s="46">
        <v>85</v>
      </c>
      <c r="G98" s="47">
        <v>129</v>
      </c>
      <c r="H98" s="47">
        <v>297</v>
      </c>
      <c r="I98" s="47">
        <v>289</v>
      </c>
      <c r="J98" s="47">
        <v>290</v>
      </c>
      <c r="K98" s="89">
        <v>59.86</v>
      </c>
      <c r="L98" s="47">
        <v>290</v>
      </c>
      <c r="M98" s="100">
        <f>L98/I98*100</f>
        <v>100.34602076124568</v>
      </c>
      <c r="N98" s="51">
        <f t="shared" si="20"/>
        <v>100</v>
      </c>
      <c r="O98" s="89">
        <v>59.86</v>
      </c>
      <c r="P98" s="101">
        <v>140</v>
      </c>
      <c r="Q98" s="101">
        <v>200</v>
      </c>
      <c r="R98" s="101">
        <v>290</v>
      </c>
      <c r="S98" s="1">
        <f t="shared" si="21"/>
        <v>-230.14</v>
      </c>
      <c r="T98" s="71">
        <f t="shared" si="13"/>
        <v>80.14</v>
      </c>
      <c r="U98" s="69">
        <f t="shared" si="22"/>
        <v>0</v>
      </c>
    </row>
    <row r="99" spans="1:21" ht="27" customHeight="1">
      <c r="A99" s="124"/>
      <c r="B99" s="58"/>
      <c r="C99" s="127" t="s">
        <v>216</v>
      </c>
      <c r="D99" s="127"/>
      <c r="E99" s="127"/>
      <c r="F99" s="46">
        <v>86</v>
      </c>
      <c r="G99" s="47">
        <f aca="true" t="shared" si="24" ref="G99:L99">G100+G117+G121+G130</f>
        <v>6805</v>
      </c>
      <c r="H99" s="47">
        <f t="shared" si="24"/>
        <v>8134</v>
      </c>
      <c r="I99" s="51">
        <f t="shared" si="24"/>
        <v>7941</v>
      </c>
      <c r="J99" s="51">
        <f t="shared" si="24"/>
        <v>9013</v>
      </c>
      <c r="K99" s="88">
        <f t="shared" si="24"/>
        <v>2091.297</v>
      </c>
      <c r="L99" s="51">
        <f t="shared" si="24"/>
        <v>9023</v>
      </c>
      <c r="M99" s="100">
        <f>L99/I99*100</f>
        <v>113.62548797380683</v>
      </c>
      <c r="N99" s="51">
        <f t="shared" si="20"/>
        <v>100.110950848774</v>
      </c>
      <c r="O99" s="88">
        <f>O100+O117+O121+O130</f>
        <v>2091.297</v>
      </c>
      <c r="P99" s="106">
        <f>P100+P117+P121+P130</f>
        <v>4568</v>
      </c>
      <c r="Q99" s="106">
        <f>Q100+Q117+Q121+Q130</f>
        <v>6823</v>
      </c>
      <c r="R99" s="106">
        <f>R100+R117+R121+R130</f>
        <v>9023</v>
      </c>
      <c r="S99" s="1">
        <f t="shared" si="21"/>
        <v>-6921.7029999999995</v>
      </c>
      <c r="T99" s="71">
        <f t="shared" si="13"/>
        <v>2476.703</v>
      </c>
      <c r="U99" s="69">
        <f t="shared" si="22"/>
        <v>10</v>
      </c>
    </row>
    <row r="100" spans="1:21" ht="12.75" customHeight="1">
      <c r="A100" s="124"/>
      <c r="B100" s="58"/>
      <c r="C100" s="46" t="s">
        <v>29</v>
      </c>
      <c r="D100" s="127" t="s">
        <v>217</v>
      </c>
      <c r="E100" s="127"/>
      <c r="F100" s="46">
        <v>87</v>
      </c>
      <c r="G100" s="47">
        <f aca="true" t="shared" si="25" ref="G100:L100">G101+G109</f>
        <v>5284</v>
      </c>
      <c r="H100" s="47">
        <f t="shared" si="25"/>
        <v>7526</v>
      </c>
      <c r="I100" s="47">
        <f t="shared" si="25"/>
        <v>7317</v>
      </c>
      <c r="J100" s="47">
        <f t="shared" si="25"/>
        <v>8380</v>
      </c>
      <c r="K100" s="89">
        <f t="shared" si="25"/>
        <v>1932.013</v>
      </c>
      <c r="L100" s="47">
        <f t="shared" si="25"/>
        <v>8345</v>
      </c>
      <c r="M100" s="100">
        <f>L100/I100*100</f>
        <v>114.04947382807163</v>
      </c>
      <c r="N100" s="51">
        <f t="shared" si="20"/>
        <v>99.58233890214797</v>
      </c>
      <c r="O100" s="89">
        <f>O101+O109</f>
        <v>1932.013</v>
      </c>
      <c r="P100" s="101">
        <f>P101+P109</f>
        <v>4203</v>
      </c>
      <c r="Q100" s="101">
        <f>Q101+Q109</f>
        <v>6299</v>
      </c>
      <c r="R100" s="101">
        <f>R101+R109</f>
        <v>8345</v>
      </c>
      <c r="S100" s="1">
        <f t="shared" si="21"/>
        <v>-6447.987</v>
      </c>
      <c r="T100" s="71">
        <f t="shared" si="13"/>
        <v>2270.987</v>
      </c>
      <c r="U100" s="69">
        <f t="shared" si="22"/>
        <v>-35</v>
      </c>
    </row>
    <row r="101" spans="1:21" ht="25.5" customHeight="1">
      <c r="A101" s="124"/>
      <c r="B101" s="58"/>
      <c r="C101" s="46" t="s">
        <v>31</v>
      </c>
      <c r="D101" s="127" t="s">
        <v>218</v>
      </c>
      <c r="E101" s="127"/>
      <c r="F101" s="46">
        <v>88</v>
      </c>
      <c r="G101" s="47">
        <f aca="true" t="shared" si="26" ref="G101:L101">G102+G106+G108</f>
        <v>4746</v>
      </c>
      <c r="H101" s="47">
        <f t="shared" si="26"/>
        <v>6776</v>
      </c>
      <c r="I101" s="47">
        <f t="shared" si="26"/>
        <v>6611</v>
      </c>
      <c r="J101" s="47">
        <f t="shared" si="26"/>
        <v>7610</v>
      </c>
      <c r="K101" s="89">
        <f t="shared" si="26"/>
        <v>1786.148</v>
      </c>
      <c r="L101" s="47">
        <f t="shared" si="26"/>
        <v>7565</v>
      </c>
      <c r="M101" s="100">
        <f>L101/I101*100</f>
        <v>114.43049463016186</v>
      </c>
      <c r="N101" s="51">
        <f t="shared" si="20"/>
        <v>99.40867279894874</v>
      </c>
      <c r="O101" s="89">
        <f>O102+O106+O108</f>
        <v>1786.148</v>
      </c>
      <c r="P101" s="101">
        <f>P102+P106+P108</f>
        <v>3808</v>
      </c>
      <c r="Q101" s="101">
        <f>Q102+Q106+Q108</f>
        <v>5709</v>
      </c>
      <c r="R101" s="101">
        <f>R102+R106+R108</f>
        <v>7565</v>
      </c>
      <c r="S101" s="1">
        <f t="shared" si="21"/>
        <v>-5823.852</v>
      </c>
      <c r="T101" s="71">
        <f t="shared" si="13"/>
        <v>2021.852</v>
      </c>
      <c r="U101" s="69">
        <f t="shared" si="22"/>
        <v>-45</v>
      </c>
    </row>
    <row r="102" spans="1:21" ht="12.75" customHeight="1">
      <c r="A102" s="124"/>
      <c r="B102" s="58"/>
      <c r="C102" s="47"/>
      <c r="D102" s="127" t="s">
        <v>219</v>
      </c>
      <c r="E102" s="127"/>
      <c r="F102" s="46">
        <v>89</v>
      </c>
      <c r="G102" s="47">
        <v>3185</v>
      </c>
      <c r="H102" s="47">
        <v>4470</v>
      </c>
      <c r="I102" s="47">
        <v>4392</v>
      </c>
      <c r="J102" s="47">
        <v>5200</v>
      </c>
      <c r="K102" s="89">
        <v>1205.264</v>
      </c>
      <c r="L102" s="47">
        <v>5170</v>
      </c>
      <c r="M102" s="100">
        <f>L102/I102*100</f>
        <v>117.71402550091075</v>
      </c>
      <c r="N102" s="51">
        <f t="shared" si="20"/>
        <v>99.42307692307692</v>
      </c>
      <c r="O102" s="89">
        <v>1205.264</v>
      </c>
      <c r="P102" s="101">
        <v>2600</v>
      </c>
      <c r="Q102" s="101">
        <v>3900</v>
      </c>
      <c r="R102" s="101">
        <v>5170</v>
      </c>
      <c r="S102" s="1">
        <f t="shared" si="21"/>
        <v>-3994.736</v>
      </c>
      <c r="T102" s="71">
        <f t="shared" si="13"/>
        <v>1394.736</v>
      </c>
      <c r="U102" s="69">
        <f t="shared" si="22"/>
        <v>-30</v>
      </c>
    </row>
    <row r="103" spans="1:21" ht="18" customHeight="1">
      <c r="A103" s="124"/>
      <c r="B103" s="58"/>
      <c r="C103" s="47"/>
      <c r="D103" s="130" t="s">
        <v>416</v>
      </c>
      <c r="E103" s="133"/>
      <c r="F103" s="73" t="s">
        <v>368</v>
      </c>
      <c r="G103" s="47">
        <v>0</v>
      </c>
      <c r="H103" s="47">
        <v>0</v>
      </c>
      <c r="I103" s="47">
        <v>0</v>
      </c>
      <c r="J103" s="47">
        <v>4</v>
      </c>
      <c r="K103" s="89">
        <v>1</v>
      </c>
      <c r="L103" s="47">
        <v>4</v>
      </c>
      <c r="M103" s="100"/>
      <c r="N103" s="51">
        <f t="shared" si="20"/>
        <v>100</v>
      </c>
      <c r="O103" s="89">
        <v>1</v>
      </c>
      <c r="P103" s="101">
        <v>2</v>
      </c>
      <c r="Q103" s="101">
        <v>3</v>
      </c>
      <c r="R103" s="101">
        <v>4</v>
      </c>
      <c r="S103" s="1">
        <f t="shared" si="21"/>
        <v>-3</v>
      </c>
      <c r="T103" s="71">
        <f t="shared" si="13"/>
        <v>1</v>
      </c>
      <c r="U103" s="69">
        <f t="shared" si="22"/>
        <v>0</v>
      </c>
    </row>
    <row r="104" spans="1:21" ht="25.5" customHeight="1">
      <c r="A104" s="124"/>
      <c r="B104" s="58"/>
      <c r="C104" s="47"/>
      <c r="D104" s="130" t="s">
        <v>417</v>
      </c>
      <c r="E104" s="130"/>
      <c r="F104" s="73" t="s">
        <v>369</v>
      </c>
      <c r="G104" s="47"/>
      <c r="H104" s="47"/>
      <c r="I104" s="47"/>
      <c r="J104" s="47">
        <v>0</v>
      </c>
      <c r="K104" s="89">
        <v>0</v>
      </c>
      <c r="L104" s="47">
        <v>0</v>
      </c>
      <c r="M104" s="100"/>
      <c r="N104" s="51"/>
      <c r="O104" s="89">
        <v>0</v>
      </c>
      <c r="P104" s="101">
        <v>0</v>
      </c>
      <c r="Q104" s="101">
        <v>0</v>
      </c>
      <c r="R104" s="101">
        <v>0</v>
      </c>
      <c r="S104" s="1"/>
      <c r="T104" s="71"/>
      <c r="U104" s="69"/>
    </row>
    <row r="105" spans="1:21" ht="28.5" customHeight="1">
      <c r="A105" s="124"/>
      <c r="B105" s="58"/>
      <c r="C105" s="47"/>
      <c r="D105" s="130" t="s">
        <v>418</v>
      </c>
      <c r="E105" s="133"/>
      <c r="F105" s="73" t="s">
        <v>419</v>
      </c>
      <c r="G105" s="47">
        <v>0</v>
      </c>
      <c r="H105" s="47">
        <v>0</v>
      </c>
      <c r="I105" s="47">
        <v>0</v>
      </c>
      <c r="J105" s="47">
        <v>804</v>
      </c>
      <c r="K105" s="89">
        <v>177</v>
      </c>
      <c r="L105" s="47">
        <v>804</v>
      </c>
      <c r="M105" s="100"/>
      <c r="N105" s="51">
        <f t="shared" si="20"/>
        <v>100</v>
      </c>
      <c r="O105" s="89">
        <v>177</v>
      </c>
      <c r="P105" s="101">
        <v>400</v>
      </c>
      <c r="Q105" s="101">
        <v>600</v>
      </c>
      <c r="R105" s="101">
        <v>804</v>
      </c>
      <c r="S105" s="1">
        <f t="shared" si="21"/>
        <v>-627</v>
      </c>
      <c r="T105" s="71">
        <f t="shared" si="13"/>
        <v>223</v>
      </c>
      <c r="U105" s="69">
        <f t="shared" si="22"/>
        <v>0</v>
      </c>
    </row>
    <row r="106" spans="1:21" ht="26.25" customHeight="1">
      <c r="A106" s="124"/>
      <c r="B106" s="58"/>
      <c r="C106" s="58"/>
      <c r="D106" s="127" t="s">
        <v>220</v>
      </c>
      <c r="E106" s="127"/>
      <c r="F106" s="46">
        <v>90</v>
      </c>
      <c r="G106" s="47">
        <v>1549</v>
      </c>
      <c r="H106" s="47">
        <v>2290</v>
      </c>
      <c r="I106" s="47">
        <v>2209</v>
      </c>
      <c r="J106" s="47">
        <v>2400</v>
      </c>
      <c r="K106" s="89">
        <v>577.084</v>
      </c>
      <c r="L106" s="47">
        <v>2385</v>
      </c>
      <c r="M106" s="100">
        <f>L106/I106*100</f>
        <v>107.96740606609325</v>
      </c>
      <c r="N106" s="51">
        <f t="shared" si="20"/>
        <v>99.375</v>
      </c>
      <c r="O106" s="89">
        <v>577.084</v>
      </c>
      <c r="P106" s="101">
        <v>1200</v>
      </c>
      <c r="Q106" s="101">
        <v>1800</v>
      </c>
      <c r="R106" s="101">
        <v>2385</v>
      </c>
      <c r="S106" s="1">
        <f t="shared" si="21"/>
        <v>-1822.9160000000002</v>
      </c>
      <c r="T106" s="71">
        <f t="shared" si="13"/>
        <v>622.916</v>
      </c>
      <c r="U106" s="69">
        <f t="shared" si="22"/>
        <v>-15</v>
      </c>
    </row>
    <row r="107" spans="1:21" ht="83.25" customHeight="1">
      <c r="A107" s="124"/>
      <c r="B107" s="58"/>
      <c r="C107" s="58"/>
      <c r="D107" s="131" t="s">
        <v>392</v>
      </c>
      <c r="E107" s="131"/>
      <c r="F107" s="46" t="s">
        <v>370</v>
      </c>
      <c r="G107" s="47">
        <v>0</v>
      </c>
      <c r="H107" s="47">
        <v>0</v>
      </c>
      <c r="I107" s="47">
        <v>0</v>
      </c>
      <c r="J107" s="47">
        <v>191</v>
      </c>
      <c r="K107" s="89">
        <v>37</v>
      </c>
      <c r="L107" s="47">
        <v>191</v>
      </c>
      <c r="M107" s="100"/>
      <c r="N107" s="51">
        <f t="shared" si="20"/>
        <v>100</v>
      </c>
      <c r="O107" s="89">
        <v>37</v>
      </c>
      <c r="P107" s="101">
        <v>120</v>
      </c>
      <c r="Q107" s="101">
        <v>165</v>
      </c>
      <c r="R107" s="101">
        <v>191</v>
      </c>
      <c r="S107" s="1">
        <f t="shared" si="21"/>
        <v>-154</v>
      </c>
      <c r="T107" s="71">
        <f aca="true" t="shared" si="27" ref="T107:T137">P107-K107</f>
        <v>83</v>
      </c>
      <c r="U107" s="69">
        <f t="shared" si="22"/>
        <v>0</v>
      </c>
    </row>
    <row r="108" spans="1:21" ht="12.75" customHeight="1">
      <c r="A108" s="124"/>
      <c r="B108" s="58"/>
      <c r="C108" s="58"/>
      <c r="D108" s="127" t="s">
        <v>221</v>
      </c>
      <c r="E108" s="127"/>
      <c r="F108" s="46">
        <v>91</v>
      </c>
      <c r="G108" s="47">
        <v>12</v>
      </c>
      <c r="H108" s="47">
        <v>16</v>
      </c>
      <c r="I108" s="47">
        <v>10</v>
      </c>
      <c r="J108" s="47">
        <v>10</v>
      </c>
      <c r="K108" s="89">
        <v>3.8</v>
      </c>
      <c r="L108" s="47">
        <v>10</v>
      </c>
      <c r="M108" s="100">
        <f>L108/I108*100</f>
        <v>100</v>
      </c>
      <c r="N108" s="51">
        <f t="shared" si="20"/>
        <v>100</v>
      </c>
      <c r="O108" s="89">
        <v>3.8</v>
      </c>
      <c r="P108" s="101">
        <v>8</v>
      </c>
      <c r="Q108" s="101">
        <v>9</v>
      </c>
      <c r="R108" s="101">
        <v>10</v>
      </c>
      <c r="S108" s="1">
        <f t="shared" si="21"/>
        <v>-6.2</v>
      </c>
      <c r="T108" s="71">
        <f t="shared" si="27"/>
        <v>4.2</v>
      </c>
      <c r="U108" s="69">
        <f t="shared" si="22"/>
        <v>0</v>
      </c>
    </row>
    <row r="109" spans="1:21" ht="25.5" customHeight="1">
      <c r="A109" s="124"/>
      <c r="B109" s="58"/>
      <c r="C109" s="46" t="s">
        <v>33</v>
      </c>
      <c r="D109" s="127" t="s">
        <v>222</v>
      </c>
      <c r="E109" s="127"/>
      <c r="F109" s="46">
        <v>92</v>
      </c>
      <c r="G109" s="47">
        <f aca="true" t="shared" si="28" ref="G109:L109">G110++G113+G114+G115+G116</f>
        <v>538</v>
      </c>
      <c r="H109" s="47">
        <f t="shared" si="28"/>
        <v>750</v>
      </c>
      <c r="I109" s="47">
        <f t="shared" si="28"/>
        <v>706</v>
      </c>
      <c r="J109" s="47">
        <f t="shared" si="28"/>
        <v>770</v>
      </c>
      <c r="K109" s="89">
        <f t="shared" si="28"/>
        <v>145.865</v>
      </c>
      <c r="L109" s="47">
        <f t="shared" si="28"/>
        <v>780</v>
      </c>
      <c r="M109" s="100">
        <f>L109/I109*100</f>
        <v>110.48158640226629</v>
      </c>
      <c r="N109" s="51">
        <f t="shared" si="20"/>
        <v>101.29870129870129</v>
      </c>
      <c r="O109" s="89">
        <f>O110++O113+O114+O115+O116</f>
        <v>145.865</v>
      </c>
      <c r="P109" s="101">
        <f>P110++P113+P114+P115+P116</f>
        <v>395</v>
      </c>
      <c r="Q109" s="101">
        <f>Q110++Q113+Q114+Q115+Q116</f>
        <v>590</v>
      </c>
      <c r="R109" s="101">
        <f>R110++R113+R114+R115+R116</f>
        <v>780</v>
      </c>
      <c r="S109" s="1">
        <f t="shared" si="21"/>
        <v>-624.135</v>
      </c>
      <c r="T109" s="71">
        <f t="shared" si="27"/>
        <v>249.135</v>
      </c>
      <c r="U109" s="69">
        <f t="shared" si="22"/>
        <v>10</v>
      </c>
    </row>
    <row r="110" spans="1:21" ht="45.75" customHeight="1">
      <c r="A110" s="124"/>
      <c r="B110" s="58"/>
      <c r="C110" s="47"/>
      <c r="D110" s="127" t="s">
        <v>223</v>
      </c>
      <c r="E110" s="127"/>
      <c r="F110" s="46">
        <v>93</v>
      </c>
      <c r="G110" s="47">
        <v>123</v>
      </c>
      <c r="H110" s="47">
        <v>210</v>
      </c>
      <c r="I110" s="47">
        <v>205</v>
      </c>
      <c r="J110" s="47">
        <v>230</v>
      </c>
      <c r="K110" s="89">
        <v>15.395</v>
      </c>
      <c r="L110" s="47">
        <v>260</v>
      </c>
      <c r="M110" s="100">
        <f>L110/I110*100</f>
        <v>126.82926829268293</v>
      </c>
      <c r="N110" s="51">
        <f t="shared" si="20"/>
        <v>113.04347826086956</v>
      </c>
      <c r="O110" s="89">
        <v>15.395</v>
      </c>
      <c r="P110" s="101">
        <v>120</v>
      </c>
      <c r="Q110" s="101">
        <v>180</v>
      </c>
      <c r="R110" s="101">
        <v>260</v>
      </c>
      <c r="S110" s="1">
        <f t="shared" si="21"/>
        <v>-214.605</v>
      </c>
      <c r="T110" s="71">
        <f t="shared" si="27"/>
        <v>104.605</v>
      </c>
      <c r="U110" s="69">
        <f t="shared" si="22"/>
        <v>30</v>
      </c>
    </row>
    <row r="111" spans="1:21" ht="25.5">
      <c r="A111" s="124"/>
      <c r="B111" s="58"/>
      <c r="C111" s="47"/>
      <c r="D111" s="47"/>
      <c r="E111" s="48" t="s">
        <v>224</v>
      </c>
      <c r="F111" s="46">
        <v>94</v>
      </c>
      <c r="G111" s="47">
        <v>0</v>
      </c>
      <c r="H111" s="47">
        <v>0</v>
      </c>
      <c r="I111" s="47">
        <v>0</v>
      </c>
      <c r="J111" s="47">
        <v>0</v>
      </c>
      <c r="K111" s="89">
        <v>0</v>
      </c>
      <c r="L111" s="47">
        <v>0</v>
      </c>
      <c r="M111" s="100"/>
      <c r="N111" s="51"/>
      <c r="O111" s="89">
        <v>0</v>
      </c>
      <c r="P111" s="101">
        <v>0</v>
      </c>
      <c r="Q111" s="101">
        <v>0</v>
      </c>
      <c r="R111" s="101">
        <v>0</v>
      </c>
      <c r="S111" s="1">
        <f t="shared" si="21"/>
        <v>0</v>
      </c>
      <c r="T111" s="71">
        <f t="shared" si="27"/>
        <v>0</v>
      </c>
      <c r="U111" s="69">
        <f t="shared" si="22"/>
        <v>0</v>
      </c>
    </row>
    <row r="112" spans="1:21" ht="43.5" customHeight="1">
      <c r="A112" s="124"/>
      <c r="B112" s="58"/>
      <c r="C112" s="47"/>
      <c r="D112" s="47"/>
      <c r="E112" s="48" t="s">
        <v>225</v>
      </c>
      <c r="F112" s="46">
        <v>95</v>
      </c>
      <c r="G112" s="47">
        <v>55</v>
      </c>
      <c r="H112" s="47">
        <v>60</v>
      </c>
      <c r="I112" s="47">
        <v>82</v>
      </c>
      <c r="J112" s="47">
        <v>100</v>
      </c>
      <c r="K112" s="89">
        <v>3.6</v>
      </c>
      <c r="L112" s="47">
        <v>100</v>
      </c>
      <c r="M112" s="100">
        <f>L112/I112*100</f>
        <v>121.95121951219512</v>
      </c>
      <c r="N112" s="51">
        <f t="shared" si="20"/>
        <v>100</v>
      </c>
      <c r="O112" s="89">
        <v>3.6</v>
      </c>
      <c r="P112" s="101">
        <v>85</v>
      </c>
      <c r="Q112" s="101">
        <v>85</v>
      </c>
      <c r="R112" s="101">
        <v>100</v>
      </c>
      <c r="S112" s="1">
        <f t="shared" si="21"/>
        <v>-96.4</v>
      </c>
      <c r="T112" s="71">
        <f t="shared" si="27"/>
        <v>81.4</v>
      </c>
      <c r="U112" s="69">
        <f t="shared" si="22"/>
        <v>0</v>
      </c>
    </row>
    <row r="113" spans="1:21" ht="12.75" customHeight="1">
      <c r="A113" s="124"/>
      <c r="B113" s="58"/>
      <c r="C113" s="47"/>
      <c r="D113" s="127" t="s">
        <v>226</v>
      </c>
      <c r="E113" s="127"/>
      <c r="F113" s="46">
        <v>96</v>
      </c>
      <c r="G113" s="47">
        <v>415</v>
      </c>
      <c r="H113" s="47">
        <v>540</v>
      </c>
      <c r="I113" s="47">
        <v>501</v>
      </c>
      <c r="J113" s="47">
        <v>540</v>
      </c>
      <c r="K113" s="89">
        <v>130.47</v>
      </c>
      <c r="L113" s="47">
        <v>520</v>
      </c>
      <c r="M113" s="100">
        <f>L113/I113*100</f>
        <v>103.79241516966067</v>
      </c>
      <c r="N113" s="51">
        <f t="shared" si="20"/>
        <v>96.29629629629629</v>
      </c>
      <c r="O113" s="89">
        <v>130.47</v>
      </c>
      <c r="P113" s="101">
        <v>275</v>
      </c>
      <c r="Q113" s="101">
        <v>410</v>
      </c>
      <c r="R113" s="101">
        <v>520</v>
      </c>
      <c r="S113" s="1">
        <f t="shared" si="21"/>
        <v>-409.53</v>
      </c>
      <c r="T113" s="71">
        <f t="shared" si="27"/>
        <v>144.53</v>
      </c>
      <c r="U113" s="69">
        <f t="shared" si="22"/>
        <v>-20</v>
      </c>
    </row>
    <row r="114" spans="1:21" ht="12.75" customHeight="1">
      <c r="A114" s="124"/>
      <c r="B114" s="58"/>
      <c r="C114" s="47"/>
      <c r="D114" s="127" t="s">
        <v>227</v>
      </c>
      <c r="E114" s="127"/>
      <c r="F114" s="46">
        <v>97</v>
      </c>
      <c r="G114" s="47">
        <v>0</v>
      </c>
      <c r="H114" s="47">
        <v>0</v>
      </c>
      <c r="I114" s="47">
        <v>0</v>
      </c>
      <c r="J114" s="47">
        <v>0</v>
      </c>
      <c r="K114" s="89">
        <v>0</v>
      </c>
      <c r="L114" s="47">
        <v>0</v>
      </c>
      <c r="M114" s="100"/>
      <c r="N114" s="51"/>
      <c r="O114" s="89">
        <v>0</v>
      </c>
      <c r="P114" s="101">
        <v>0</v>
      </c>
      <c r="Q114" s="101">
        <v>0</v>
      </c>
      <c r="R114" s="101">
        <v>0</v>
      </c>
      <c r="S114" s="1">
        <f t="shared" si="21"/>
        <v>0</v>
      </c>
      <c r="T114" s="71">
        <f t="shared" si="27"/>
        <v>0</v>
      </c>
      <c r="U114" s="69">
        <f t="shared" si="22"/>
        <v>0</v>
      </c>
    </row>
    <row r="115" spans="1:21" ht="27.75" customHeight="1">
      <c r="A115" s="124"/>
      <c r="B115" s="58"/>
      <c r="C115" s="47"/>
      <c r="D115" s="127" t="s">
        <v>228</v>
      </c>
      <c r="E115" s="127"/>
      <c r="F115" s="46">
        <v>98</v>
      </c>
      <c r="G115" s="47">
        <v>0</v>
      </c>
      <c r="H115" s="47">
        <v>0</v>
      </c>
      <c r="I115" s="47">
        <v>0</v>
      </c>
      <c r="J115" s="47">
        <v>0</v>
      </c>
      <c r="K115" s="89">
        <v>0</v>
      </c>
      <c r="L115" s="47">
        <v>0</v>
      </c>
      <c r="M115" s="100"/>
      <c r="N115" s="51"/>
      <c r="O115" s="89">
        <v>0</v>
      </c>
      <c r="P115" s="101">
        <v>0</v>
      </c>
      <c r="Q115" s="101">
        <v>0</v>
      </c>
      <c r="R115" s="101">
        <v>0</v>
      </c>
      <c r="S115" s="1">
        <f t="shared" si="21"/>
        <v>0</v>
      </c>
      <c r="T115" s="71">
        <f t="shared" si="27"/>
        <v>0</v>
      </c>
      <c r="U115" s="69">
        <f t="shared" si="22"/>
        <v>0</v>
      </c>
    </row>
    <row r="116" spans="1:21" ht="12.75" customHeight="1">
      <c r="A116" s="124"/>
      <c r="B116" s="58"/>
      <c r="C116" s="47"/>
      <c r="D116" s="127" t="s">
        <v>229</v>
      </c>
      <c r="E116" s="127"/>
      <c r="F116" s="46">
        <v>99</v>
      </c>
      <c r="G116" s="47">
        <v>0</v>
      </c>
      <c r="H116" s="47">
        <v>0</v>
      </c>
      <c r="I116" s="47">
        <v>0</v>
      </c>
      <c r="J116" s="47">
        <v>0</v>
      </c>
      <c r="K116" s="89">
        <v>0</v>
      </c>
      <c r="L116" s="47">
        <v>0</v>
      </c>
      <c r="M116" s="100"/>
      <c r="N116" s="51"/>
      <c r="O116" s="89">
        <v>0</v>
      </c>
      <c r="P116" s="101">
        <v>0</v>
      </c>
      <c r="Q116" s="101">
        <v>0</v>
      </c>
      <c r="R116" s="101">
        <v>0</v>
      </c>
      <c r="S116" s="1">
        <f t="shared" si="21"/>
        <v>0</v>
      </c>
      <c r="T116" s="71">
        <f t="shared" si="27"/>
        <v>0</v>
      </c>
      <c r="U116" s="69">
        <f t="shared" si="22"/>
        <v>0</v>
      </c>
    </row>
    <row r="117" spans="1:21" ht="27.75" customHeight="1">
      <c r="A117" s="124"/>
      <c r="B117" s="58"/>
      <c r="C117" s="46" t="s">
        <v>35</v>
      </c>
      <c r="D117" s="127" t="s">
        <v>230</v>
      </c>
      <c r="E117" s="127"/>
      <c r="F117" s="46">
        <v>100</v>
      </c>
      <c r="G117" s="47">
        <f aca="true" t="shared" si="29" ref="G117:L117">G118+G119+G120</f>
        <v>0</v>
      </c>
      <c r="H117" s="47">
        <f t="shared" si="29"/>
        <v>0</v>
      </c>
      <c r="I117" s="47">
        <f t="shared" si="29"/>
        <v>0</v>
      </c>
      <c r="J117" s="47">
        <f t="shared" si="29"/>
        <v>0</v>
      </c>
      <c r="K117" s="89">
        <f t="shared" si="29"/>
        <v>0</v>
      </c>
      <c r="L117" s="47">
        <f t="shared" si="29"/>
        <v>0</v>
      </c>
      <c r="M117" s="100"/>
      <c r="N117" s="51"/>
      <c r="O117" s="89">
        <f>O118+O119+O120</f>
        <v>0</v>
      </c>
      <c r="P117" s="101">
        <f>P118+P119+P120</f>
        <v>0</v>
      </c>
      <c r="Q117" s="101">
        <f>Q118+Q119+Q120</f>
        <v>0</v>
      </c>
      <c r="R117" s="101">
        <f>R118+R119+R120</f>
        <v>0</v>
      </c>
      <c r="S117" s="1">
        <f t="shared" si="21"/>
        <v>0</v>
      </c>
      <c r="T117" s="71">
        <f t="shared" si="27"/>
        <v>0</v>
      </c>
      <c r="U117" s="69">
        <f t="shared" si="22"/>
        <v>0</v>
      </c>
    </row>
    <row r="118" spans="1:21" ht="26.25" customHeight="1">
      <c r="A118" s="124"/>
      <c r="B118" s="58"/>
      <c r="C118" s="47"/>
      <c r="D118" s="127" t="s">
        <v>231</v>
      </c>
      <c r="E118" s="127"/>
      <c r="F118" s="46">
        <v>101</v>
      </c>
      <c r="G118" s="47">
        <v>0</v>
      </c>
      <c r="H118" s="47">
        <v>0</v>
      </c>
      <c r="I118" s="47">
        <v>0</v>
      </c>
      <c r="J118" s="47">
        <v>0</v>
      </c>
      <c r="K118" s="89">
        <v>0</v>
      </c>
      <c r="L118" s="47">
        <v>0</v>
      </c>
      <c r="M118" s="100"/>
      <c r="N118" s="51"/>
      <c r="O118" s="89">
        <v>0</v>
      </c>
      <c r="P118" s="101">
        <v>0</v>
      </c>
      <c r="Q118" s="101">
        <v>0</v>
      </c>
      <c r="R118" s="101">
        <v>0</v>
      </c>
      <c r="S118" s="1">
        <f t="shared" si="21"/>
        <v>0</v>
      </c>
      <c r="T118" s="71">
        <f t="shared" si="27"/>
        <v>0</v>
      </c>
      <c r="U118" s="69">
        <f t="shared" si="22"/>
        <v>0</v>
      </c>
    </row>
    <row r="119" spans="1:21" ht="27.75" customHeight="1">
      <c r="A119" s="124"/>
      <c r="B119" s="58"/>
      <c r="C119" s="47"/>
      <c r="D119" s="127" t="s">
        <v>232</v>
      </c>
      <c r="E119" s="127"/>
      <c r="F119" s="46">
        <v>102</v>
      </c>
      <c r="G119" s="47">
        <v>0</v>
      </c>
      <c r="H119" s="47">
        <v>0</v>
      </c>
      <c r="I119" s="47">
        <v>0</v>
      </c>
      <c r="J119" s="47">
        <v>0</v>
      </c>
      <c r="K119" s="89">
        <v>0</v>
      </c>
      <c r="L119" s="47">
        <v>0</v>
      </c>
      <c r="M119" s="100"/>
      <c r="N119" s="51"/>
      <c r="O119" s="79">
        <v>0</v>
      </c>
      <c r="P119" s="101">
        <v>0</v>
      </c>
      <c r="Q119" s="101">
        <v>0</v>
      </c>
      <c r="R119" s="101">
        <v>0</v>
      </c>
      <c r="S119" s="1">
        <f t="shared" si="21"/>
        <v>0</v>
      </c>
      <c r="T119" s="71">
        <f t="shared" si="27"/>
        <v>0</v>
      </c>
      <c r="U119" s="69">
        <f t="shared" si="22"/>
        <v>0</v>
      </c>
    </row>
    <row r="120" spans="1:21" ht="44.25" customHeight="1">
      <c r="A120" s="124"/>
      <c r="B120" s="58"/>
      <c r="C120" s="47"/>
      <c r="D120" s="127" t="s">
        <v>233</v>
      </c>
      <c r="E120" s="127"/>
      <c r="F120" s="46">
        <v>103</v>
      </c>
      <c r="G120" s="47">
        <v>0</v>
      </c>
      <c r="H120" s="47">
        <v>0</v>
      </c>
      <c r="I120" s="47">
        <v>0</v>
      </c>
      <c r="J120" s="47">
        <v>0</v>
      </c>
      <c r="K120" s="89">
        <v>0</v>
      </c>
      <c r="L120" s="47">
        <v>0</v>
      </c>
      <c r="M120" s="100"/>
      <c r="N120" s="51"/>
      <c r="O120" s="79">
        <v>0</v>
      </c>
      <c r="P120" s="101">
        <v>0</v>
      </c>
      <c r="Q120" s="101">
        <v>0</v>
      </c>
      <c r="R120" s="101">
        <v>0</v>
      </c>
      <c r="S120" s="1">
        <f t="shared" si="21"/>
        <v>0</v>
      </c>
      <c r="T120" s="71">
        <f t="shared" si="27"/>
        <v>0</v>
      </c>
      <c r="U120" s="69">
        <f t="shared" si="22"/>
        <v>0</v>
      </c>
    </row>
    <row r="121" spans="1:21" ht="44.25" customHeight="1">
      <c r="A121" s="124"/>
      <c r="B121" s="58"/>
      <c r="C121" s="46" t="s">
        <v>38</v>
      </c>
      <c r="D121" s="127" t="s">
        <v>234</v>
      </c>
      <c r="E121" s="127"/>
      <c r="F121" s="46">
        <v>104</v>
      </c>
      <c r="G121" s="47">
        <f aca="true" t="shared" si="30" ref="G121:L121">G122+G125+G128+G129</f>
        <v>302</v>
      </c>
      <c r="H121" s="47">
        <f t="shared" si="30"/>
        <v>418</v>
      </c>
      <c r="I121" s="47">
        <f t="shared" si="30"/>
        <v>416</v>
      </c>
      <c r="J121" s="47">
        <f t="shared" si="30"/>
        <v>418</v>
      </c>
      <c r="K121" s="89">
        <f t="shared" si="30"/>
        <v>103.774</v>
      </c>
      <c r="L121" s="47">
        <f t="shared" si="30"/>
        <v>448</v>
      </c>
      <c r="M121" s="100">
        <f>L121/I121*100</f>
        <v>107.6923076923077</v>
      </c>
      <c r="N121" s="51">
        <f t="shared" si="20"/>
        <v>107.17703349282297</v>
      </c>
      <c r="O121" s="79">
        <f>O122+O125+O128+O129</f>
        <v>103.774</v>
      </c>
      <c r="P121" s="101">
        <f>P122+P125+P128+P129</f>
        <v>240</v>
      </c>
      <c r="Q121" s="101">
        <f>Q122+Q125+Q128+Q129</f>
        <v>344</v>
      </c>
      <c r="R121" s="101">
        <f>R122+R125+R128+R129</f>
        <v>448</v>
      </c>
      <c r="S121" s="1">
        <f t="shared" si="21"/>
        <v>-314.226</v>
      </c>
      <c r="T121" s="71">
        <f t="shared" si="27"/>
        <v>136.226</v>
      </c>
      <c r="U121" s="69">
        <f t="shared" si="22"/>
        <v>30</v>
      </c>
    </row>
    <row r="122" spans="1:21" ht="12.75">
      <c r="A122" s="124"/>
      <c r="B122" s="58"/>
      <c r="C122" s="47"/>
      <c r="D122" s="127" t="s">
        <v>235</v>
      </c>
      <c r="E122" s="127"/>
      <c r="F122" s="46">
        <v>105</v>
      </c>
      <c r="G122" s="47">
        <f aca="true" t="shared" si="31" ref="G122:L122">G123+G124</f>
        <v>220</v>
      </c>
      <c r="H122" s="47">
        <f t="shared" si="31"/>
        <v>295</v>
      </c>
      <c r="I122" s="47">
        <f t="shared" si="31"/>
        <v>293</v>
      </c>
      <c r="J122" s="47">
        <f t="shared" si="31"/>
        <v>295</v>
      </c>
      <c r="K122" s="89">
        <f t="shared" si="31"/>
        <v>72.994</v>
      </c>
      <c r="L122" s="47">
        <f t="shared" si="31"/>
        <v>325</v>
      </c>
      <c r="M122" s="100">
        <f>L122/I122*100</f>
        <v>110.92150170648465</v>
      </c>
      <c r="N122" s="51">
        <f t="shared" si="20"/>
        <v>110.16949152542372</v>
      </c>
      <c r="O122" s="79">
        <f>O123+O124</f>
        <v>72.994</v>
      </c>
      <c r="P122" s="101">
        <f>P123+P124</f>
        <v>178</v>
      </c>
      <c r="Q122" s="101">
        <f>Q123+Q124</f>
        <v>251</v>
      </c>
      <c r="R122" s="101">
        <f>R123+R124</f>
        <v>325</v>
      </c>
      <c r="S122" s="1">
        <f t="shared" si="21"/>
        <v>-222.006</v>
      </c>
      <c r="T122" s="71">
        <f t="shared" si="27"/>
        <v>105.006</v>
      </c>
      <c r="U122" s="69">
        <f t="shared" si="22"/>
        <v>30</v>
      </c>
    </row>
    <row r="123" spans="1:21" ht="12.75">
      <c r="A123" s="124"/>
      <c r="B123" s="58"/>
      <c r="C123" s="58"/>
      <c r="D123" s="47"/>
      <c r="E123" s="48" t="s">
        <v>236</v>
      </c>
      <c r="F123" s="46">
        <v>106</v>
      </c>
      <c r="G123" s="47">
        <v>195</v>
      </c>
      <c r="H123" s="47">
        <v>295</v>
      </c>
      <c r="I123" s="47">
        <v>293</v>
      </c>
      <c r="J123" s="47">
        <v>295</v>
      </c>
      <c r="K123" s="89">
        <v>72.994</v>
      </c>
      <c r="L123" s="47">
        <v>295</v>
      </c>
      <c r="M123" s="100">
        <f>L123/I123*100</f>
        <v>100.6825938566553</v>
      </c>
      <c r="N123" s="51">
        <f t="shared" si="20"/>
        <v>100</v>
      </c>
      <c r="O123" s="79">
        <v>72.994</v>
      </c>
      <c r="P123" s="101">
        <v>148</v>
      </c>
      <c r="Q123" s="101">
        <v>221</v>
      </c>
      <c r="R123" s="101">
        <v>295</v>
      </c>
      <c r="S123" s="1">
        <f t="shared" si="21"/>
        <v>-222.006</v>
      </c>
      <c r="T123" s="71">
        <f t="shared" si="27"/>
        <v>75.006</v>
      </c>
      <c r="U123" s="69">
        <f t="shared" si="22"/>
        <v>0</v>
      </c>
    </row>
    <row r="124" spans="1:21" ht="12.75">
      <c r="A124" s="124"/>
      <c r="B124" s="58"/>
      <c r="C124" s="58"/>
      <c r="D124" s="47"/>
      <c r="E124" s="48" t="s">
        <v>237</v>
      </c>
      <c r="F124" s="46">
        <v>107</v>
      </c>
      <c r="G124" s="47">
        <v>25</v>
      </c>
      <c r="H124" s="47">
        <v>0</v>
      </c>
      <c r="I124" s="47">
        <v>0</v>
      </c>
      <c r="J124" s="47">
        <v>0</v>
      </c>
      <c r="K124" s="89">
        <v>0</v>
      </c>
      <c r="L124" s="47">
        <v>30</v>
      </c>
      <c r="M124" s="100"/>
      <c r="N124" s="51"/>
      <c r="O124" s="79">
        <v>0</v>
      </c>
      <c r="P124" s="101">
        <v>30</v>
      </c>
      <c r="Q124" s="101">
        <v>30</v>
      </c>
      <c r="R124" s="101">
        <v>30</v>
      </c>
      <c r="S124" s="1">
        <f t="shared" si="21"/>
        <v>0</v>
      </c>
      <c r="T124" s="71">
        <f t="shared" si="27"/>
        <v>30</v>
      </c>
      <c r="U124" s="69">
        <f t="shared" si="22"/>
        <v>30</v>
      </c>
    </row>
    <row r="125" spans="1:21" ht="30" customHeight="1">
      <c r="A125" s="124"/>
      <c r="B125" s="58"/>
      <c r="C125" s="58"/>
      <c r="D125" s="127" t="s">
        <v>238</v>
      </c>
      <c r="E125" s="127"/>
      <c r="F125" s="46">
        <v>108</v>
      </c>
      <c r="G125" s="47">
        <f>G126+G127</f>
        <v>82</v>
      </c>
      <c r="H125" s="47">
        <f>H126+H127</f>
        <v>123</v>
      </c>
      <c r="I125" s="47">
        <f>I126+I127</f>
        <v>123</v>
      </c>
      <c r="J125" s="47">
        <f>J126+J127</f>
        <v>123</v>
      </c>
      <c r="K125" s="89">
        <v>30.78</v>
      </c>
      <c r="L125" s="47">
        <f>L126+L127</f>
        <v>123</v>
      </c>
      <c r="M125" s="100">
        <f>L125/I125*100</f>
        <v>100</v>
      </c>
      <c r="N125" s="51">
        <f t="shared" si="20"/>
        <v>100</v>
      </c>
      <c r="O125" s="79">
        <v>30.78</v>
      </c>
      <c r="P125" s="101">
        <f>P126+P127</f>
        <v>62</v>
      </c>
      <c r="Q125" s="101">
        <f>Q126+Q127</f>
        <v>93</v>
      </c>
      <c r="R125" s="101">
        <f>R126+R127</f>
        <v>123</v>
      </c>
      <c r="S125" s="1">
        <f t="shared" si="21"/>
        <v>-92.22</v>
      </c>
      <c r="T125" s="71">
        <f t="shared" si="27"/>
        <v>31.22</v>
      </c>
      <c r="U125" s="69">
        <f t="shared" si="22"/>
        <v>0</v>
      </c>
    </row>
    <row r="126" spans="1:21" ht="12.75">
      <c r="A126" s="124"/>
      <c r="B126" s="58"/>
      <c r="C126" s="58"/>
      <c r="D126" s="47"/>
      <c r="E126" s="48" t="s">
        <v>236</v>
      </c>
      <c r="F126" s="46">
        <v>109</v>
      </c>
      <c r="G126" s="47">
        <v>82</v>
      </c>
      <c r="H126" s="47">
        <v>123</v>
      </c>
      <c r="I126" s="47">
        <v>123</v>
      </c>
      <c r="J126" s="47">
        <v>123</v>
      </c>
      <c r="K126" s="89">
        <v>30.78</v>
      </c>
      <c r="L126" s="47">
        <v>123</v>
      </c>
      <c r="M126" s="100">
        <f>L126/I126*100</f>
        <v>100</v>
      </c>
      <c r="N126" s="51">
        <f t="shared" si="20"/>
        <v>100</v>
      </c>
      <c r="O126" s="79">
        <v>30.78</v>
      </c>
      <c r="P126" s="101">
        <v>62</v>
      </c>
      <c r="Q126" s="101">
        <v>93</v>
      </c>
      <c r="R126" s="101">
        <v>123</v>
      </c>
      <c r="S126" s="1">
        <f t="shared" si="21"/>
        <v>-92.22</v>
      </c>
      <c r="T126" s="71">
        <f t="shared" si="27"/>
        <v>31.22</v>
      </c>
      <c r="U126" s="69">
        <f t="shared" si="22"/>
        <v>0</v>
      </c>
    </row>
    <row r="127" spans="1:21" ht="12.75">
      <c r="A127" s="124"/>
      <c r="B127" s="58"/>
      <c r="C127" s="58"/>
      <c r="D127" s="47"/>
      <c r="E127" s="48" t="s">
        <v>237</v>
      </c>
      <c r="F127" s="46">
        <v>110</v>
      </c>
      <c r="G127" s="47">
        <v>0</v>
      </c>
      <c r="H127" s="47">
        <v>0</v>
      </c>
      <c r="I127" s="47">
        <v>0</v>
      </c>
      <c r="J127" s="47">
        <v>0</v>
      </c>
      <c r="K127" s="89">
        <v>0</v>
      </c>
      <c r="L127" s="47">
        <v>0</v>
      </c>
      <c r="M127" s="100"/>
      <c r="N127" s="51"/>
      <c r="O127" s="79">
        <v>0</v>
      </c>
      <c r="P127" s="101">
        <v>0</v>
      </c>
      <c r="Q127" s="101">
        <v>0</v>
      </c>
      <c r="R127" s="101">
        <v>0</v>
      </c>
      <c r="S127" s="1">
        <f t="shared" si="21"/>
        <v>0</v>
      </c>
      <c r="T127" s="71">
        <f t="shared" si="27"/>
        <v>0</v>
      </c>
      <c r="U127" s="69">
        <f t="shared" si="22"/>
        <v>0</v>
      </c>
    </row>
    <row r="128" spans="1:21" ht="12.75" customHeight="1">
      <c r="A128" s="124"/>
      <c r="B128" s="58"/>
      <c r="C128" s="58"/>
      <c r="D128" s="127" t="s">
        <v>239</v>
      </c>
      <c r="E128" s="127"/>
      <c r="F128" s="46">
        <v>111</v>
      </c>
      <c r="G128" s="47">
        <v>0</v>
      </c>
      <c r="H128" s="47">
        <v>0</v>
      </c>
      <c r="I128" s="47">
        <v>0</v>
      </c>
      <c r="J128" s="47">
        <v>0</v>
      </c>
      <c r="K128" s="89">
        <v>0</v>
      </c>
      <c r="L128" s="47">
        <v>0</v>
      </c>
      <c r="M128" s="100"/>
      <c r="N128" s="51"/>
      <c r="O128" s="79">
        <v>0</v>
      </c>
      <c r="P128" s="101">
        <v>0</v>
      </c>
      <c r="Q128" s="101">
        <v>0</v>
      </c>
      <c r="R128" s="101">
        <v>0</v>
      </c>
      <c r="S128" s="1">
        <f t="shared" si="21"/>
        <v>0</v>
      </c>
      <c r="T128" s="71">
        <f t="shared" si="27"/>
        <v>0</v>
      </c>
      <c r="U128" s="69">
        <f t="shared" si="22"/>
        <v>0</v>
      </c>
    </row>
    <row r="129" spans="1:21" ht="28.5" customHeight="1">
      <c r="A129" s="124"/>
      <c r="B129" s="58"/>
      <c r="C129" s="47"/>
      <c r="D129" s="127" t="s">
        <v>240</v>
      </c>
      <c r="E129" s="127"/>
      <c r="F129" s="46">
        <v>112</v>
      </c>
      <c r="G129" s="47">
        <v>0</v>
      </c>
      <c r="H129" s="47">
        <v>0</v>
      </c>
      <c r="I129" s="47">
        <v>0</v>
      </c>
      <c r="J129" s="47">
        <v>0</v>
      </c>
      <c r="K129" s="89">
        <v>0</v>
      </c>
      <c r="L129" s="47">
        <v>0</v>
      </c>
      <c r="M129" s="100"/>
      <c r="N129" s="51"/>
      <c r="O129" s="79">
        <v>0</v>
      </c>
      <c r="P129" s="101">
        <v>0</v>
      </c>
      <c r="Q129" s="101">
        <v>0</v>
      </c>
      <c r="R129" s="101">
        <v>0</v>
      </c>
      <c r="S129" s="1">
        <f t="shared" si="21"/>
        <v>0</v>
      </c>
      <c r="T129" s="71">
        <f t="shared" si="27"/>
        <v>0</v>
      </c>
      <c r="U129" s="69">
        <f t="shared" si="22"/>
        <v>0</v>
      </c>
    </row>
    <row r="130" spans="1:21" ht="52.5" customHeight="1">
      <c r="A130" s="124"/>
      <c r="B130" s="58"/>
      <c r="C130" s="46" t="s">
        <v>40</v>
      </c>
      <c r="D130" s="127" t="s">
        <v>420</v>
      </c>
      <c r="E130" s="127"/>
      <c r="F130" s="46">
        <v>113</v>
      </c>
      <c r="G130" s="47">
        <v>1219</v>
      </c>
      <c r="H130" s="47">
        <v>190</v>
      </c>
      <c r="I130" s="47">
        <v>208</v>
      </c>
      <c r="J130" s="47">
        <v>215</v>
      </c>
      <c r="K130" s="89">
        <v>55.51</v>
      </c>
      <c r="L130" s="47">
        <v>230</v>
      </c>
      <c r="M130" s="100">
        <f>L130/I130*100</f>
        <v>110.57692307692308</v>
      </c>
      <c r="N130" s="51">
        <f t="shared" si="20"/>
        <v>106.9767441860465</v>
      </c>
      <c r="O130" s="79">
        <v>55.51</v>
      </c>
      <c r="P130" s="101">
        <v>125</v>
      </c>
      <c r="Q130" s="101">
        <v>180</v>
      </c>
      <c r="R130" s="101">
        <v>230</v>
      </c>
      <c r="S130" s="1">
        <f t="shared" si="21"/>
        <v>-159.49</v>
      </c>
      <c r="T130" s="71">
        <f t="shared" si="27"/>
        <v>69.49000000000001</v>
      </c>
      <c r="U130" s="69">
        <f t="shared" si="22"/>
        <v>15</v>
      </c>
    </row>
    <row r="131" spans="1:21" ht="12.75" customHeight="1" hidden="1">
      <c r="A131" s="124"/>
      <c r="B131" s="58"/>
      <c r="C131" s="47"/>
      <c r="D131" s="127" t="s">
        <v>241</v>
      </c>
      <c r="E131" s="127"/>
      <c r="F131" s="46">
        <v>114</v>
      </c>
      <c r="G131" s="47">
        <v>744</v>
      </c>
      <c r="H131" s="47">
        <v>815</v>
      </c>
      <c r="I131" s="51">
        <f>I132+I135+I136+I137</f>
        <v>646</v>
      </c>
      <c r="J131" s="51">
        <f>J132+J135+J136+J137</f>
        <v>470</v>
      </c>
      <c r="K131" s="89">
        <v>390</v>
      </c>
      <c r="L131" s="51">
        <f>L132+L135+L136+L137</f>
        <v>460</v>
      </c>
      <c r="M131" s="100">
        <f>L131/I131*100</f>
        <v>71.20743034055728</v>
      </c>
      <c r="N131" s="51">
        <f t="shared" si="20"/>
        <v>97.87234042553192</v>
      </c>
      <c r="O131" s="79">
        <v>390</v>
      </c>
      <c r="P131" s="106">
        <f>P132+P135+P136+P137+P144+P145</f>
        <v>504</v>
      </c>
      <c r="Q131" s="106">
        <f>Q132+Q135+Q136+Q137+Q144+Q145</f>
        <v>610</v>
      </c>
      <c r="R131" s="107">
        <f>R132+R135+R136+R137</f>
        <v>460</v>
      </c>
      <c r="S131" s="1">
        <f t="shared" si="21"/>
        <v>-80</v>
      </c>
      <c r="T131" s="71">
        <f t="shared" si="27"/>
        <v>114</v>
      </c>
      <c r="U131" s="69">
        <f t="shared" si="22"/>
        <v>-10</v>
      </c>
    </row>
    <row r="132" spans="1:21" ht="12.75" customHeight="1" hidden="1">
      <c r="A132" s="124"/>
      <c r="B132" s="58"/>
      <c r="C132" s="58"/>
      <c r="D132" s="127" t="s">
        <v>242</v>
      </c>
      <c r="E132" s="127"/>
      <c r="F132" s="46">
        <v>115</v>
      </c>
      <c r="G132" s="47">
        <v>22</v>
      </c>
      <c r="H132" s="47">
        <v>25</v>
      </c>
      <c r="I132" s="47">
        <v>0</v>
      </c>
      <c r="J132" s="47">
        <f>J133+J134</f>
        <v>0</v>
      </c>
      <c r="K132" s="89">
        <v>12</v>
      </c>
      <c r="L132" s="47">
        <f>L133+L134</f>
        <v>0</v>
      </c>
      <c r="M132" s="100" t="e">
        <f>L132/I132*100</f>
        <v>#DIV/0!</v>
      </c>
      <c r="N132" s="51" t="e">
        <f t="shared" si="20"/>
        <v>#DIV/0!</v>
      </c>
      <c r="O132" s="79">
        <v>12</v>
      </c>
      <c r="P132" s="101">
        <f>P133+P134</f>
        <v>0</v>
      </c>
      <c r="Q132" s="101">
        <f>Q133+Q134</f>
        <v>0</v>
      </c>
      <c r="R132" s="101">
        <f>R133+R134</f>
        <v>0</v>
      </c>
      <c r="S132" s="1">
        <f t="shared" si="21"/>
        <v>12</v>
      </c>
      <c r="T132" s="71">
        <f t="shared" si="27"/>
        <v>-12</v>
      </c>
      <c r="U132" s="69">
        <f t="shared" si="22"/>
        <v>0</v>
      </c>
    </row>
    <row r="133" spans="1:21" ht="27" customHeight="1" hidden="1">
      <c r="A133" s="124"/>
      <c r="B133" s="58"/>
      <c r="C133" s="58"/>
      <c r="D133" s="127" t="s">
        <v>243</v>
      </c>
      <c r="E133" s="127"/>
      <c r="F133" s="46">
        <v>116</v>
      </c>
      <c r="G133" s="47">
        <v>233</v>
      </c>
      <c r="H133" s="47">
        <v>255</v>
      </c>
      <c r="I133" s="47"/>
      <c r="J133" s="47">
        <v>0</v>
      </c>
      <c r="K133" s="89">
        <v>124</v>
      </c>
      <c r="L133" s="47">
        <v>0</v>
      </c>
      <c r="M133" s="100" t="e">
        <f>L133/I133*100</f>
        <v>#DIV/0!</v>
      </c>
      <c r="N133" s="51" t="e">
        <f t="shared" si="20"/>
        <v>#DIV/0!</v>
      </c>
      <c r="O133" s="79">
        <v>124</v>
      </c>
      <c r="P133" s="101">
        <v>0</v>
      </c>
      <c r="Q133" s="101">
        <v>0</v>
      </c>
      <c r="R133" s="101">
        <v>0</v>
      </c>
      <c r="S133" s="1">
        <f t="shared" si="21"/>
        <v>124</v>
      </c>
      <c r="T133" s="71">
        <f t="shared" si="27"/>
        <v>-124</v>
      </c>
      <c r="U133" s="69">
        <f t="shared" si="22"/>
        <v>0</v>
      </c>
    </row>
    <row r="134" spans="1:21" ht="29.25" customHeight="1" hidden="1">
      <c r="A134" s="124"/>
      <c r="B134" s="58"/>
      <c r="C134" s="58"/>
      <c r="D134" s="127" t="s">
        <v>244</v>
      </c>
      <c r="E134" s="127"/>
      <c r="F134" s="46">
        <v>117</v>
      </c>
      <c r="G134" s="47">
        <v>0</v>
      </c>
      <c r="H134" s="47">
        <v>0</v>
      </c>
      <c r="I134" s="47"/>
      <c r="J134" s="47">
        <v>0</v>
      </c>
      <c r="K134" s="89">
        <v>0</v>
      </c>
      <c r="L134" s="47">
        <v>0</v>
      </c>
      <c r="M134" s="100"/>
      <c r="N134" s="51"/>
      <c r="O134" s="79">
        <v>0</v>
      </c>
      <c r="P134" s="101">
        <v>0</v>
      </c>
      <c r="Q134" s="101">
        <v>0</v>
      </c>
      <c r="R134" s="101">
        <v>0</v>
      </c>
      <c r="S134" s="1">
        <f t="shared" si="21"/>
        <v>0</v>
      </c>
      <c r="T134" s="71">
        <f t="shared" si="27"/>
        <v>0</v>
      </c>
      <c r="U134" s="69">
        <f t="shared" si="22"/>
        <v>0</v>
      </c>
    </row>
    <row r="135" spans="1:21" ht="27.75" customHeight="1" hidden="1">
      <c r="A135" s="124"/>
      <c r="B135" s="58"/>
      <c r="C135" s="58"/>
      <c r="D135" s="127" t="s">
        <v>245</v>
      </c>
      <c r="E135" s="127"/>
      <c r="F135" s="46">
        <v>118</v>
      </c>
      <c r="G135" s="47">
        <v>0</v>
      </c>
      <c r="H135" s="47">
        <v>0</v>
      </c>
      <c r="I135" s="47"/>
      <c r="J135" s="47">
        <v>0</v>
      </c>
      <c r="K135" s="89">
        <v>0</v>
      </c>
      <c r="L135" s="47">
        <v>0</v>
      </c>
      <c r="M135" s="100"/>
      <c r="N135" s="51"/>
      <c r="O135" s="79">
        <v>0</v>
      </c>
      <c r="P135" s="101">
        <v>0</v>
      </c>
      <c r="Q135" s="101">
        <v>0</v>
      </c>
      <c r="R135" s="101">
        <v>0</v>
      </c>
      <c r="S135" s="1">
        <f t="shared" si="21"/>
        <v>0</v>
      </c>
      <c r="T135" s="71">
        <f t="shared" si="27"/>
        <v>0</v>
      </c>
      <c r="U135" s="69">
        <f t="shared" si="22"/>
        <v>0</v>
      </c>
    </row>
    <row r="136" spans="1:21" ht="30" customHeight="1" hidden="1">
      <c r="A136" s="124"/>
      <c r="B136" s="58"/>
      <c r="C136" s="58"/>
      <c r="D136" s="127" t="s">
        <v>246</v>
      </c>
      <c r="E136" s="127"/>
      <c r="F136" s="46">
        <v>119</v>
      </c>
      <c r="G136" s="47">
        <v>89</v>
      </c>
      <c r="H136" s="47">
        <v>103</v>
      </c>
      <c r="I136" s="47"/>
      <c r="J136" s="47">
        <v>0</v>
      </c>
      <c r="K136" s="89">
        <v>42</v>
      </c>
      <c r="L136" s="47">
        <v>0</v>
      </c>
      <c r="M136" s="100" t="e">
        <f>L136/I136*100</f>
        <v>#DIV/0!</v>
      </c>
      <c r="N136" s="51" t="e">
        <f t="shared" si="20"/>
        <v>#DIV/0!</v>
      </c>
      <c r="O136" s="79">
        <v>42</v>
      </c>
      <c r="P136" s="101">
        <v>0</v>
      </c>
      <c r="Q136" s="101">
        <v>0</v>
      </c>
      <c r="R136" s="101">
        <v>0</v>
      </c>
      <c r="S136" s="1">
        <f t="shared" si="21"/>
        <v>42</v>
      </c>
      <c r="T136" s="71">
        <f t="shared" si="27"/>
        <v>-42</v>
      </c>
      <c r="U136" s="69">
        <f t="shared" si="22"/>
        <v>0</v>
      </c>
    </row>
    <row r="137" spans="1:21" ht="27" customHeight="1">
      <c r="A137" s="124"/>
      <c r="B137" s="58"/>
      <c r="C137" s="127" t="s">
        <v>247</v>
      </c>
      <c r="D137" s="127"/>
      <c r="E137" s="127"/>
      <c r="F137" s="46">
        <v>114</v>
      </c>
      <c r="G137" s="47">
        <f aca="true" t="shared" si="32" ref="G137:L137">G138+G141+G142+G143+G144+G145</f>
        <v>777</v>
      </c>
      <c r="H137" s="47">
        <f t="shared" si="32"/>
        <v>676</v>
      </c>
      <c r="I137" s="47">
        <f t="shared" si="32"/>
        <v>646</v>
      </c>
      <c r="J137" s="47">
        <f t="shared" si="32"/>
        <v>470</v>
      </c>
      <c r="K137" s="98">
        <f t="shared" si="32"/>
        <v>105.30000000000001</v>
      </c>
      <c r="L137" s="47">
        <f t="shared" si="32"/>
        <v>460</v>
      </c>
      <c r="M137" s="100">
        <f>L137/I137*100</f>
        <v>71.20743034055728</v>
      </c>
      <c r="N137" s="51">
        <f t="shared" si="20"/>
        <v>97.87234042553192</v>
      </c>
      <c r="O137" s="96">
        <f>O138+O141+O142+O143+O144+O145</f>
        <v>105.30000000000001</v>
      </c>
      <c r="P137" s="96">
        <f>P138+P141+P142+P143+P144+P145</f>
        <v>252</v>
      </c>
      <c r="Q137" s="96">
        <f>Q138+Q141+Q142+Q143+Q144+Q145</f>
        <v>305</v>
      </c>
      <c r="R137" s="96">
        <f>R138+R141+R142+R143+R144+R145</f>
        <v>460</v>
      </c>
      <c r="S137" s="1">
        <f t="shared" si="21"/>
        <v>-364.7</v>
      </c>
      <c r="T137" s="71">
        <f t="shared" si="27"/>
        <v>146.7</v>
      </c>
      <c r="U137" s="69">
        <f t="shared" si="22"/>
        <v>-10</v>
      </c>
    </row>
    <row r="138" spans="1:21" ht="27" customHeight="1">
      <c r="A138" s="124"/>
      <c r="B138" s="58"/>
      <c r="C138" s="46" t="s">
        <v>16</v>
      </c>
      <c r="D138" s="127" t="s">
        <v>248</v>
      </c>
      <c r="E138" s="127"/>
      <c r="F138" s="46">
        <v>115</v>
      </c>
      <c r="G138" s="47">
        <v>0</v>
      </c>
      <c r="H138" s="47">
        <v>5</v>
      </c>
      <c r="I138" s="47">
        <v>5</v>
      </c>
      <c r="J138" s="47">
        <v>0</v>
      </c>
      <c r="K138" s="79">
        <v>0</v>
      </c>
      <c r="L138" s="47">
        <v>0</v>
      </c>
      <c r="M138" s="100"/>
      <c r="N138" s="51"/>
      <c r="O138" s="79">
        <v>0</v>
      </c>
      <c r="P138" s="1"/>
      <c r="Q138" s="1"/>
      <c r="S138" s="1">
        <f t="shared" si="21"/>
        <v>0</v>
      </c>
      <c r="T138" s="71">
        <f aca="true" t="shared" si="33" ref="T138:T162">P144-K138</f>
        <v>250</v>
      </c>
      <c r="U138" s="69">
        <f t="shared" si="22"/>
        <v>0</v>
      </c>
    </row>
    <row r="139" spans="1:21" ht="12.75" customHeight="1">
      <c r="A139" s="124"/>
      <c r="B139" s="58"/>
      <c r="C139" s="47"/>
      <c r="D139" s="127" t="s">
        <v>249</v>
      </c>
      <c r="E139" s="127"/>
      <c r="F139" s="46">
        <v>116</v>
      </c>
      <c r="G139" s="47"/>
      <c r="H139" s="47">
        <v>5</v>
      </c>
      <c r="I139" s="47">
        <v>5</v>
      </c>
      <c r="J139" s="47">
        <v>0</v>
      </c>
      <c r="K139" s="79">
        <v>0</v>
      </c>
      <c r="L139" s="47">
        <v>0</v>
      </c>
      <c r="M139" s="100"/>
      <c r="N139" s="51"/>
      <c r="O139" s="79">
        <v>0</v>
      </c>
      <c r="P139" s="1"/>
      <c r="Q139" s="1"/>
      <c r="S139" s="1">
        <f t="shared" si="21"/>
        <v>0</v>
      </c>
      <c r="T139" s="71">
        <f t="shared" si="33"/>
        <v>2</v>
      </c>
      <c r="U139" s="69">
        <f t="shared" si="22"/>
        <v>0</v>
      </c>
    </row>
    <row r="140" spans="1:21" ht="12.75" customHeight="1">
      <c r="A140" s="124"/>
      <c r="B140" s="58"/>
      <c r="C140" s="47"/>
      <c r="D140" s="127" t="s">
        <v>250</v>
      </c>
      <c r="E140" s="127"/>
      <c r="F140" s="46">
        <v>117</v>
      </c>
      <c r="G140" s="47"/>
      <c r="H140" s="47">
        <v>0</v>
      </c>
      <c r="I140" s="47">
        <v>0</v>
      </c>
      <c r="J140" s="47">
        <v>0</v>
      </c>
      <c r="K140" s="79">
        <v>0</v>
      </c>
      <c r="L140" s="47">
        <v>0</v>
      </c>
      <c r="M140" s="100"/>
      <c r="N140" s="51"/>
      <c r="O140" s="79">
        <v>0</v>
      </c>
      <c r="P140" s="1"/>
      <c r="Q140" s="1"/>
      <c r="S140" s="1">
        <f t="shared" si="21"/>
        <v>0</v>
      </c>
      <c r="T140" s="71">
        <f t="shared" si="33"/>
        <v>2</v>
      </c>
      <c r="U140" s="69">
        <f t="shared" si="22"/>
        <v>0</v>
      </c>
    </row>
    <row r="141" spans="1:21" ht="12.75" customHeight="1">
      <c r="A141" s="124"/>
      <c r="B141" s="58"/>
      <c r="C141" s="46" t="s">
        <v>17</v>
      </c>
      <c r="D141" s="127" t="s">
        <v>251</v>
      </c>
      <c r="E141" s="127"/>
      <c r="F141" s="46">
        <v>118</v>
      </c>
      <c r="G141" s="47"/>
      <c r="H141" s="47">
        <v>0</v>
      </c>
      <c r="I141" s="47">
        <v>0</v>
      </c>
      <c r="J141" s="47">
        <v>0</v>
      </c>
      <c r="K141" s="79">
        <v>0</v>
      </c>
      <c r="L141" s="47">
        <v>0</v>
      </c>
      <c r="M141" s="100"/>
      <c r="N141" s="51"/>
      <c r="O141" s="79">
        <v>0</v>
      </c>
      <c r="P141" s="1"/>
      <c r="Q141" s="1"/>
      <c r="S141" s="1">
        <f t="shared" si="21"/>
        <v>0</v>
      </c>
      <c r="T141" s="71">
        <f t="shared" si="33"/>
        <v>0</v>
      </c>
      <c r="U141" s="69">
        <f t="shared" si="22"/>
        <v>0</v>
      </c>
    </row>
    <row r="142" spans="1:21" ht="30.75" customHeight="1">
      <c r="A142" s="124"/>
      <c r="B142" s="58"/>
      <c r="C142" s="46" t="s">
        <v>63</v>
      </c>
      <c r="D142" s="127" t="s">
        <v>252</v>
      </c>
      <c r="E142" s="127"/>
      <c r="F142" s="46">
        <v>119</v>
      </c>
      <c r="G142" s="47"/>
      <c r="H142" s="47">
        <v>0</v>
      </c>
      <c r="I142" s="47">
        <v>0</v>
      </c>
      <c r="J142" s="47">
        <v>0</v>
      </c>
      <c r="K142" s="79">
        <v>0</v>
      </c>
      <c r="L142" s="47">
        <v>0</v>
      </c>
      <c r="M142" s="100"/>
      <c r="N142" s="51"/>
      <c r="O142" s="79">
        <v>0</v>
      </c>
      <c r="P142" s="1"/>
      <c r="Q142" s="1"/>
      <c r="S142" s="1">
        <f aca="true" t="shared" si="34" ref="S142:S166">K142-J142</f>
        <v>0</v>
      </c>
      <c r="T142" s="71">
        <f t="shared" si="33"/>
        <v>0</v>
      </c>
      <c r="U142" s="69">
        <f t="shared" si="22"/>
        <v>0</v>
      </c>
    </row>
    <row r="143" spans="1:21" ht="12.75" customHeight="1">
      <c r="A143" s="124"/>
      <c r="B143" s="58"/>
      <c r="C143" s="46" t="s">
        <v>73</v>
      </c>
      <c r="D143" s="127" t="s">
        <v>76</v>
      </c>
      <c r="E143" s="127"/>
      <c r="F143" s="46">
        <v>120</v>
      </c>
      <c r="G143" s="47">
        <v>1</v>
      </c>
      <c r="H143" s="47">
        <v>0</v>
      </c>
      <c r="I143" s="47">
        <v>128</v>
      </c>
      <c r="J143" s="47">
        <v>0</v>
      </c>
      <c r="K143" s="99">
        <v>0.9</v>
      </c>
      <c r="L143" s="47">
        <v>0</v>
      </c>
      <c r="M143" s="100">
        <f aca="true" t="shared" si="35" ref="M143:M191">L143/I143*100</f>
        <v>0</v>
      </c>
      <c r="N143" s="51"/>
      <c r="O143" s="79">
        <v>0.9</v>
      </c>
      <c r="P143" s="1"/>
      <c r="Q143" s="1"/>
      <c r="S143" s="1">
        <f t="shared" si="34"/>
        <v>0.9</v>
      </c>
      <c r="T143" s="71">
        <f t="shared" si="33"/>
        <v>-0.9</v>
      </c>
      <c r="U143" s="69">
        <f aca="true" t="shared" si="36" ref="U143:U194">L143-J143</f>
        <v>0</v>
      </c>
    </row>
    <row r="144" spans="1:21" ht="26.25" customHeight="1">
      <c r="A144" s="124"/>
      <c r="B144" s="58"/>
      <c r="C144" s="46" t="s">
        <v>75</v>
      </c>
      <c r="D144" s="127" t="s">
        <v>253</v>
      </c>
      <c r="E144" s="127"/>
      <c r="F144" s="46">
        <v>121</v>
      </c>
      <c r="G144" s="47">
        <v>774</v>
      </c>
      <c r="H144" s="47">
        <v>605</v>
      </c>
      <c r="I144" s="47">
        <v>450</v>
      </c>
      <c r="J144" s="47">
        <v>450</v>
      </c>
      <c r="K144" s="91">
        <v>104.804</v>
      </c>
      <c r="L144" s="47">
        <v>440</v>
      </c>
      <c r="M144" s="100">
        <f t="shared" si="35"/>
        <v>97.77777777777777</v>
      </c>
      <c r="N144" s="51">
        <f aca="true" t="shared" si="37" ref="N144:N191">L144/J144*100</f>
        <v>97.77777777777777</v>
      </c>
      <c r="O144" s="79">
        <v>104.804</v>
      </c>
      <c r="P144" s="101">
        <v>250</v>
      </c>
      <c r="Q144" s="101">
        <v>300</v>
      </c>
      <c r="R144" s="101">
        <v>440</v>
      </c>
      <c r="S144" s="1">
        <f t="shared" si="34"/>
        <v>-345.196</v>
      </c>
      <c r="T144" s="71">
        <f t="shared" si="33"/>
        <v>-104.804</v>
      </c>
      <c r="U144" s="69">
        <f t="shared" si="36"/>
        <v>-10</v>
      </c>
    </row>
    <row r="145" spans="1:21" ht="24.75" customHeight="1">
      <c r="A145" s="124"/>
      <c r="B145" s="58"/>
      <c r="C145" s="46" t="s">
        <v>120</v>
      </c>
      <c r="D145" s="127" t="s">
        <v>254</v>
      </c>
      <c r="E145" s="127"/>
      <c r="F145" s="46">
        <v>121.5</v>
      </c>
      <c r="G145" s="47">
        <v>2</v>
      </c>
      <c r="H145" s="47">
        <v>66</v>
      </c>
      <c r="I145" s="47">
        <v>63</v>
      </c>
      <c r="J145" s="47">
        <v>20</v>
      </c>
      <c r="K145" s="79">
        <f>K146-K149</f>
        <v>-0.404</v>
      </c>
      <c r="L145" s="47">
        <v>20</v>
      </c>
      <c r="M145" s="100">
        <f t="shared" si="35"/>
        <v>31.746031746031743</v>
      </c>
      <c r="N145" s="51">
        <f t="shared" si="37"/>
        <v>100</v>
      </c>
      <c r="O145" s="79">
        <f>O146-O149</f>
        <v>-0.404</v>
      </c>
      <c r="P145" s="101">
        <f>P146-P149</f>
        <v>2</v>
      </c>
      <c r="Q145" s="101">
        <f>Q146-Q149</f>
        <v>5</v>
      </c>
      <c r="R145" s="101">
        <f>R146-R149</f>
        <v>20</v>
      </c>
      <c r="S145" s="1">
        <f t="shared" si="34"/>
        <v>-20.404</v>
      </c>
      <c r="T145" s="71">
        <f t="shared" si="33"/>
        <v>0.404</v>
      </c>
      <c r="U145" s="69">
        <f t="shared" si="36"/>
        <v>0</v>
      </c>
    </row>
    <row r="146" spans="1:21" ht="33" customHeight="1">
      <c r="A146" s="124"/>
      <c r="B146" s="58"/>
      <c r="C146" s="47"/>
      <c r="D146" s="46" t="s">
        <v>122</v>
      </c>
      <c r="E146" s="48" t="s">
        <v>255</v>
      </c>
      <c r="F146" s="46">
        <v>123</v>
      </c>
      <c r="G146" s="47">
        <v>2</v>
      </c>
      <c r="H146" s="47">
        <v>66</v>
      </c>
      <c r="I146" s="47">
        <v>63</v>
      </c>
      <c r="J146" s="47">
        <v>20</v>
      </c>
      <c r="K146" s="91">
        <v>-0.202</v>
      </c>
      <c r="L146" s="47">
        <v>20</v>
      </c>
      <c r="M146" s="51">
        <f t="shared" si="35"/>
        <v>31.746031746031743</v>
      </c>
      <c r="N146" s="51">
        <f t="shared" si="37"/>
        <v>100</v>
      </c>
      <c r="O146" s="79">
        <v>-0.202</v>
      </c>
      <c r="P146" s="101">
        <v>2</v>
      </c>
      <c r="Q146" s="101">
        <v>5</v>
      </c>
      <c r="R146" s="101">
        <v>20</v>
      </c>
      <c r="S146" s="1">
        <f t="shared" si="34"/>
        <v>-20.202</v>
      </c>
      <c r="T146" s="71">
        <f t="shared" si="33"/>
        <v>0.202</v>
      </c>
      <c r="U146" s="69">
        <f t="shared" si="36"/>
        <v>0</v>
      </c>
    </row>
    <row r="147" spans="1:21" ht="27" customHeight="1">
      <c r="A147" s="124"/>
      <c r="B147" s="58"/>
      <c r="C147" s="47"/>
      <c r="D147" s="46" t="s">
        <v>256</v>
      </c>
      <c r="E147" s="48" t="s">
        <v>257</v>
      </c>
      <c r="F147" s="46">
        <v>124</v>
      </c>
      <c r="G147" s="47">
        <v>0</v>
      </c>
      <c r="H147" s="47">
        <v>0</v>
      </c>
      <c r="I147" s="47">
        <v>0</v>
      </c>
      <c r="J147" s="47">
        <v>0</v>
      </c>
      <c r="K147" s="89">
        <v>0</v>
      </c>
      <c r="L147" s="47">
        <v>0</v>
      </c>
      <c r="M147" s="51"/>
      <c r="N147" s="51"/>
      <c r="O147" s="79">
        <v>0</v>
      </c>
      <c r="P147" s="101">
        <v>0</v>
      </c>
      <c r="Q147" s="101">
        <v>0</v>
      </c>
      <c r="R147" s="101">
        <v>0</v>
      </c>
      <c r="S147" s="1">
        <f t="shared" si="34"/>
        <v>0</v>
      </c>
      <c r="T147" s="71">
        <f t="shared" si="33"/>
        <v>0</v>
      </c>
      <c r="U147" s="69">
        <f t="shared" si="36"/>
        <v>0</v>
      </c>
    </row>
    <row r="148" spans="1:21" ht="28.5" customHeight="1">
      <c r="A148" s="124"/>
      <c r="B148" s="58"/>
      <c r="C148" s="58"/>
      <c r="D148" s="46" t="s">
        <v>258</v>
      </c>
      <c r="E148" s="48" t="s">
        <v>259</v>
      </c>
      <c r="F148" s="46">
        <v>125</v>
      </c>
      <c r="G148" s="47">
        <v>0</v>
      </c>
      <c r="H148" s="47">
        <v>0</v>
      </c>
      <c r="I148" s="47">
        <f>I149+I152+I155</f>
        <v>0</v>
      </c>
      <c r="J148" s="47">
        <v>0</v>
      </c>
      <c r="K148" s="89">
        <v>0</v>
      </c>
      <c r="L148" s="47">
        <v>0</v>
      </c>
      <c r="M148" s="51"/>
      <c r="N148" s="51"/>
      <c r="O148" s="79">
        <v>0</v>
      </c>
      <c r="P148" s="101">
        <v>0</v>
      </c>
      <c r="Q148" s="101">
        <v>0</v>
      </c>
      <c r="R148" s="101">
        <v>0</v>
      </c>
      <c r="S148" s="1">
        <f t="shared" si="34"/>
        <v>0</v>
      </c>
      <c r="T148" s="71">
        <f t="shared" si="33"/>
        <v>2</v>
      </c>
      <c r="U148" s="69">
        <f t="shared" si="36"/>
        <v>0</v>
      </c>
    </row>
    <row r="149" spans="1:21" ht="30.75" customHeight="1">
      <c r="A149" s="124"/>
      <c r="B149" s="58"/>
      <c r="C149" s="58"/>
      <c r="D149" s="46" t="s">
        <v>124</v>
      </c>
      <c r="E149" s="48" t="s">
        <v>260</v>
      </c>
      <c r="F149" s="46">
        <v>126</v>
      </c>
      <c r="G149" s="47">
        <v>0</v>
      </c>
      <c r="H149" s="47">
        <v>0</v>
      </c>
      <c r="I149" s="47">
        <f>I150+I151</f>
        <v>0</v>
      </c>
      <c r="J149" s="47">
        <f>J150+J151</f>
        <v>0</v>
      </c>
      <c r="K149" s="91">
        <v>0.202</v>
      </c>
      <c r="L149" s="47">
        <f>L150+L151</f>
        <v>0</v>
      </c>
      <c r="M149" s="51"/>
      <c r="N149" s="51"/>
      <c r="O149" s="79">
        <v>0.202</v>
      </c>
      <c r="P149" s="101">
        <v>0</v>
      </c>
      <c r="Q149" s="101">
        <v>0</v>
      </c>
      <c r="R149" s="101">
        <v>0</v>
      </c>
      <c r="S149" s="1">
        <f t="shared" si="34"/>
        <v>0.202</v>
      </c>
      <c r="T149" s="71">
        <f t="shared" si="33"/>
        <v>-0.202</v>
      </c>
      <c r="U149" s="69">
        <f t="shared" si="36"/>
        <v>0</v>
      </c>
    </row>
    <row r="150" spans="1:21" ht="25.5">
      <c r="A150" s="124"/>
      <c r="B150" s="58"/>
      <c r="C150" s="47"/>
      <c r="D150" s="46" t="s">
        <v>261</v>
      </c>
      <c r="E150" s="48" t="s">
        <v>262</v>
      </c>
      <c r="F150" s="46">
        <v>127</v>
      </c>
      <c r="G150" s="47">
        <v>0</v>
      </c>
      <c r="H150" s="47">
        <v>0</v>
      </c>
      <c r="I150" s="47">
        <v>0</v>
      </c>
      <c r="J150" s="47">
        <v>0</v>
      </c>
      <c r="K150" s="89">
        <v>0</v>
      </c>
      <c r="L150" s="47">
        <v>0</v>
      </c>
      <c r="M150" s="51"/>
      <c r="N150" s="51"/>
      <c r="O150" s="79">
        <v>0</v>
      </c>
      <c r="P150" s="101">
        <v>0</v>
      </c>
      <c r="Q150" s="101">
        <v>0</v>
      </c>
      <c r="R150" s="101">
        <v>0</v>
      </c>
      <c r="S150" s="1">
        <f t="shared" si="34"/>
        <v>0</v>
      </c>
      <c r="T150" s="71">
        <f t="shared" si="33"/>
        <v>0</v>
      </c>
      <c r="U150" s="69">
        <f t="shared" si="36"/>
        <v>0</v>
      </c>
    </row>
    <row r="151" spans="1:21" ht="12.75">
      <c r="A151" s="124"/>
      <c r="B151" s="58"/>
      <c r="C151" s="47"/>
      <c r="D151" s="47"/>
      <c r="E151" s="48" t="s">
        <v>263</v>
      </c>
      <c r="F151" s="46">
        <v>128</v>
      </c>
      <c r="G151" s="47">
        <v>0</v>
      </c>
      <c r="H151" s="47">
        <v>0</v>
      </c>
      <c r="I151" s="47">
        <v>0</v>
      </c>
      <c r="J151" s="47">
        <v>0</v>
      </c>
      <c r="K151" s="89">
        <v>0</v>
      </c>
      <c r="L151" s="47">
        <v>0</v>
      </c>
      <c r="M151" s="51"/>
      <c r="N151" s="51"/>
      <c r="O151" s="79">
        <v>0</v>
      </c>
      <c r="P151" s="101">
        <v>0</v>
      </c>
      <c r="Q151" s="101">
        <v>0</v>
      </c>
      <c r="R151" s="101">
        <v>0</v>
      </c>
      <c r="S151" s="1">
        <f t="shared" si="34"/>
        <v>0</v>
      </c>
      <c r="T151" s="71">
        <f t="shared" si="33"/>
        <v>0</v>
      </c>
      <c r="U151" s="69">
        <f t="shared" si="36"/>
        <v>0</v>
      </c>
    </row>
    <row r="152" spans="1:21" ht="25.5">
      <c r="A152" s="124"/>
      <c r="B152" s="58"/>
      <c r="C152" s="47"/>
      <c r="D152" s="47"/>
      <c r="E152" s="48" t="s">
        <v>264</v>
      </c>
      <c r="F152" s="46">
        <v>129</v>
      </c>
      <c r="G152" s="47">
        <v>0</v>
      </c>
      <c r="H152" s="47">
        <v>0</v>
      </c>
      <c r="I152" s="47"/>
      <c r="J152" s="47"/>
      <c r="K152" s="89">
        <v>0</v>
      </c>
      <c r="L152" s="47"/>
      <c r="M152" s="51"/>
      <c r="N152" s="51"/>
      <c r="O152" s="79">
        <v>0</v>
      </c>
      <c r="P152" s="101">
        <v>0</v>
      </c>
      <c r="Q152" s="101">
        <v>0</v>
      </c>
      <c r="R152" s="101">
        <v>0</v>
      </c>
      <c r="S152" s="1">
        <f t="shared" si="34"/>
        <v>0</v>
      </c>
      <c r="T152" s="71">
        <f t="shared" si="33"/>
        <v>1</v>
      </c>
      <c r="U152" s="69">
        <f t="shared" si="36"/>
        <v>0</v>
      </c>
    </row>
    <row r="153" spans="1:21" ht="12.75">
      <c r="A153" s="124"/>
      <c r="B153" s="58"/>
      <c r="C153" s="47"/>
      <c r="D153" s="47"/>
      <c r="E153" s="48" t="s">
        <v>265</v>
      </c>
      <c r="F153" s="46">
        <v>130</v>
      </c>
      <c r="G153" s="47">
        <v>0</v>
      </c>
      <c r="H153" s="47">
        <v>0</v>
      </c>
      <c r="I153" s="47">
        <v>0</v>
      </c>
      <c r="J153" s="47">
        <v>0</v>
      </c>
      <c r="K153" s="89">
        <v>0</v>
      </c>
      <c r="L153" s="47">
        <v>0</v>
      </c>
      <c r="M153" s="51"/>
      <c r="N153" s="51"/>
      <c r="O153" s="79">
        <v>0</v>
      </c>
      <c r="P153" s="101">
        <v>0</v>
      </c>
      <c r="Q153" s="101">
        <v>0</v>
      </c>
      <c r="R153" s="101">
        <v>0</v>
      </c>
      <c r="S153" s="1">
        <f t="shared" si="34"/>
        <v>0</v>
      </c>
      <c r="T153" s="71">
        <f t="shared" si="33"/>
        <v>0</v>
      </c>
      <c r="U153" s="69">
        <f t="shared" si="36"/>
        <v>0</v>
      </c>
    </row>
    <row r="154" spans="1:21" ht="28.5" customHeight="1">
      <c r="A154" s="124"/>
      <c r="B154" s="46">
        <v>2</v>
      </c>
      <c r="C154" s="47"/>
      <c r="D154" s="127" t="s">
        <v>266</v>
      </c>
      <c r="E154" s="127"/>
      <c r="F154" s="46">
        <v>131</v>
      </c>
      <c r="G154" s="47">
        <f>G155+G158+G161</f>
        <v>0</v>
      </c>
      <c r="H154" s="47">
        <f>H155+H158+H161</f>
        <v>2</v>
      </c>
      <c r="I154" s="47">
        <v>7</v>
      </c>
      <c r="J154" s="47">
        <v>2</v>
      </c>
      <c r="K154" s="91">
        <f>K155+K158+K161</f>
        <v>0.06</v>
      </c>
      <c r="L154" s="47">
        <v>2</v>
      </c>
      <c r="M154" s="51"/>
      <c r="N154" s="51">
        <f t="shared" si="37"/>
        <v>100</v>
      </c>
      <c r="O154" s="79">
        <f>O155+O158+O161</f>
        <v>0.06</v>
      </c>
      <c r="P154" s="101">
        <f>P155+P158+P161</f>
        <v>2</v>
      </c>
      <c r="Q154" s="101">
        <f>Q155+Q158+Q161</f>
        <v>2</v>
      </c>
      <c r="R154" s="101">
        <f>R155+R158+R161</f>
        <v>2</v>
      </c>
      <c r="S154" s="1">
        <f t="shared" si="34"/>
        <v>-1.94</v>
      </c>
      <c r="T154" s="71">
        <f t="shared" si="33"/>
        <v>-0.06</v>
      </c>
      <c r="U154" s="69">
        <f t="shared" si="36"/>
        <v>0</v>
      </c>
    </row>
    <row r="155" spans="1:21" ht="12.75" customHeight="1">
      <c r="A155" s="124"/>
      <c r="B155" s="47"/>
      <c r="C155" s="46" t="s">
        <v>16</v>
      </c>
      <c r="D155" s="127" t="s">
        <v>267</v>
      </c>
      <c r="E155" s="127"/>
      <c r="F155" s="46">
        <v>132</v>
      </c>
      <c r="G155" s="47">
        <f>G156+G157</f>
        <v>0</v>
      </c>
      <c r="H155" s="47">
        <f>H156+H157</f>
        <v>0</v>
      </c>
      <c r="I155" s="47">
        <v>0</v>
      </c>
      <c r="J155" s="47">
        <v>0</v>
      </c>
      <c r="K155" s="79">
        <f>K156+K157</f>
        <v>0</v>
      </c>
      <c r="L155" s="47">
        <v>0</v>
      </c>
      <c r="M155" s="51"/>
      <c r="N155" s="51">
        <v>0</v>
      </c>
      <c r="O155" s="79">
        <f>O156+O157</f>
        <v>0</v>
      </c>
      <c r="P155" s="101">
        <f>P156+P157</f>
        <v>0</v>
      </c>
      <c r="Q155" s="101">
        <f>Q156+Q157</f>
        <v>0</v>
      </c>
      <c r="R155" s="101">
        <f>R156+R157</f>
        <v>0</v>
      </c>
      <c r="S155" s="1">
        <f t="shared" si="34"/>
        <v>0</v>
      </c>
      <c r="T155" s="71">
        <f t="shared" si="33"/>
        <v>1</v>
      </c>
      <c r="U155" s="69">
        <f t="shared" si="36"/>
        <v>0</v>
      </c>
    </row>
    <row r="156" spans="1:21" ht="12.75">
      <c r="A156" s="124"/>
      <c r="B156" s="58"/>
      <c r="C156" s="47"/>
      <c r="D156" s="46" t="s">
        <v>107</v>
      </c>
      <c r="E156" s="48" t="s">
        <v>268</v>
      </c>
      <c r="F156" s="46">
        <v>133</v>
      </c>
      <c r="G156" s="47">
        <v>0</v>
      </c>
      <c r="H156" s="47">
        <v>0</v>
      </c>
      <c r="I156" s="47">
        <v>0</v>
      </c>
      <c r="J156" s="47">
        <v>0</v>
      </c>
      <c r="K156" s="79">
        <v>0</v>
      </c>
      <c r="L156" s="47">
        <v>0</v>
      </c>
      <c r="M156" s="51"/>
      <c r="N156" s="51">
        <v>0</v>
      </c>
      <c r="O156" s="79">
        <v>0</v>
      </c>
      <c r="P156" s="101">
        <v>0</v>
      </c>
      <c r="Q156" s="101">
        <v>0</v>
      </c>
      <c r="R156" s="101">
        <v>0</v>
      </c>
      <c r="S156" s="1">
        <f t="shared" si="34"/>
        <v>0</v>
      </c>
      <c r="T156" s="71">
        <f t="shared" si="33"/>
        <v>0</v>
      </c>
      <c r="U156" s="69">
        <f t="shared" si="36"/>
        <v>0</v>
      </c>
    </row>
    <row r="157" spans="1:21" ht="25.5" customHeight="1">
      <c r="A157" s="124"/>
      <c r="B157" s="58"/>
      <c r="C157" s="47"/>
      <c r="D157" s="46" t="s">
        <v>109</v>
      </c>
      <c r="E157" s="48" t="s">
        <v>269</v>
      </c>
      <c r="F157" s="46">
        <v>134</v>
      </c>
      <c r="G157" s="47">
        <v>0</v>
      </c>
      <c r="H157" s="47">
        <v>0</v>
      </c>
      <c r="I157" s="51">
        <v>0</v>
      </c>
      <c r="J157" s="51">
        <v>0</v>
      </c>
      <c r="K157" s="79">
        <v>0</v>
      </c>
      <c r="L157" s="51">
        <v>0</v>
      </c>
      <c r="M157" s="51"/>
      <c r="N157" s="51"/>
      <c r="O157" s="79">
        <v>0</v>
      </c>
      <c r="P157" s="101">
        <v>0</v>
      </c>
      <c r="Q157" s="101">
        <v>0</v>
      </c>
      <c r="R157" s="101">
        <v>0</v>
      </c>
      <c r="S157" s="1">
        <f t="shared" si="34"/>
        <v>0</v>
      </c>
      <c r="T157" s="71">
        <f t="shared" si="33"/>
        <v>-161</v>
      </c>
      <c r="U157" s="69">
        <f t="shared" si="36"/>
        <v>0</v>
      </c>
    </row>
    <row r="158" spans="1:21" ht="12.75" customHeight="1">
      <c r="A158" s="124"/>
      <c r="B158" s="58"/>
      <c r="C158" s="46" t="s">
        <v>17</v>
      </c>
      <c r="D158" s="127" t="s">
        <v>270</v>
      </c>
      <c r="E158" s="127"/>
      <c r="F158" s="46">
        <v>135</v>
      </c>
      <c r="G158" s="47"/>
      <c r="H158" s="47">
        <v>1</v>
      </c>
      <c r="I158" s="47">
        <v>7</v>
      </c>
      <c r="J158" s="47">
        <v>1</v>
      </c>
      <c r="K158" s="91">
        <v>0.06</v>
      </c>
      <c r="L158" s="47">
        <v>1</v>
      </c>
      <c r="M158" s="51"/>
      <c r="N158" s="51"/>
      <c r="O158" s="79">
        <v>0.06</v>
      </c>
      <c r="P158" s="101">
        <v>1</v>
      </c>
      <c r="Q158" s="101">
        <v>1</v>
      </c>
      <c r="R158" s="101">
        <v>1</v>
      </c>
      <c r="S158" s="1">
        <f t="shared" si="34"/>
        <v>-0.94</v>
      </c>
      <c r="T158" s="71">
        <f t="shared" si="33"/>
        <v>-0.06</v>
      </c>
      <c r="U158" s="69">
        <f t="shared" si="36"/>
        <v>0</v>
      </c>
    </row>
    <row r="159" spans="1:21" ht="12.75">
      <c r="A159" s="124"/>
      <c r="B159" s="58"/>
      <c r="C159" s="47"/>
      <c r="D159" s="46" t="s">
        <v>146</v>
      </c>
      <c r="E159" s="48" t="s">
        <v>268</v>
      </c>
      <c r="F159" s="46">
        <v>136</v>
      </c>
      <c r="G159" s="47">
        <v>0</v>
      </c>
      <c r="H159" s="47">
        <v>0</v>
      </c>
      <c r="I159" s="47"/>
      <c r="J159" s="47"/>
      <c r="K159" s="89">
        <v>0</v>
      </c>
      <c r="L159" s="47"/>
      <c r="M159" s="51"/>
      <c r="N159" s="51"/>
      <c r="O159" s="79">
        <v>0</v>
      </c>
      <c r="P159" s="101">
        <v>0</v>
      </c>
      <c r="Q159" s="101">
        <v>0</v>
      </c>
      <c r="R159" s="101">
        <v>0</v>
      </c>
      <c r="S159" s="1">
        <f t="shared" si="34"/>
        <v>0</v>
      </c>
      <c r="T159" s="71">
        <f t="shared" si="33"/>
        <v>0</v>
      </c>
      <c r="U159" s="69">
        <f t="shared" si="36"/>
        <v>0</v>
      </c>
    </row>
    <row r="160" spans="1:21" ht="12.75">
      <c r="A160" s="124"/>
      <c r="B160" s="58"/>
      <c r="C160" s="47"/>
      <c r="D160" s="46" t="s">
        <v>147</v>
      </c>
      <c r="E160" s="48" t="s">
        <v>269</v>
      </c>
      <c r="F160" s="46">
        <v>137</v>
      </c>
      <c r="G160" s="47">
        <v>0</v>
      </c>
      <c r="H160" s="47">
        <v>0</v>
      </c>
      <c r="I160" s="47">
        <v>0</v>
      </c>
      <c r="J160" s="47">
        <v>0</v>
      </c>
      <c r="K160" s="89">
        <v>0</v>
      </c>
      <c r="L160" s="47">
        <v>0</v>
      </c>
      <c r="M160" s="51"/>
      <c r="N160" s="51"/>
      <c r="O160" s="79">
        <v>0</v>
      </c>
      <c r="P160" s="101">
        <v>0</v>
      </c>
      <c r="Q160" s="101">
        <v>0</v>
      </c>
      <c r="R160" s="101">
        <v>0</v>
      </c>
      <c r="S160" s="1">
        <f t="shared" si="34"/>
        <v>0</v>
      </c>
      <c r="T160" s="71">
        <f t="shared" si="33"/>
        <v>0</v>
      </c>
      <c r="U160" s="69">
        <f t="shared" si="36"/>
        <v>0</v>
      </c>
    </row>
    <row r="161" spans="1:21" ht="12.75" customHeight="1">
      <c r="A161" s="124"/>
      <c r="B161" s="58"/>
      <c r="C161" s="46" t="s">
        <v>63</v>
      </c>
      <c r="D161" s="127" t="s">
        <v>271</v>
      </c>
      <c r="E161" s="127"/>
      <c r="F161" s="46">
        <v>138</v>
      </c>
      <c r="G161" s="47">
        <v>0</v>
      </c>
      <c r="H161" s="47">
        <v>1</v>
      </c>
      <c r="I161" s="47"/>
      <c r="J161" s="47">
        <v>1</v>
      </c>
      <c r="K161" s="89">
        <v>0</v>
      </c>
      <c r="L161" s="47">
        <v>1</v>
      </c>
      <c r="M161" s="51" t="s">
        <v>379</v>
      </c>
      <c r="N161" s="51">
        <v>0</v>
      </c>
      <c r="O161" s="79">
        <v>0</v>
      </c>
      <c r="P161" s="101">
        <v>1</v>
      </c>
      <c r="Q161" s="101">
        <v>1</v>
      </c>
      <c r="R161" s="101">
        <v>1</v>
      </c>
      <c r="S161" s="1">
        <f t="shared" si="34"/>
        <v>-1</v>
      </c>
      <c r="T161" s="71">
        <f t="shared" si="33"/>
        <v>0</v>
      </c>
      <c r="U161" s="69">
        <f t="shared" si="36"/>
        <v>0</v>
      </c>
    </row>
    <row r="162" spans="1:21" ht="12.75" customHeight="1">
      <c r="A162" s="124"/>
      <c r="B162" s="46">
        <v>3</v>
      </c>
      <c r="C162" s="47"/>
      <c r="D162" s="127" t="s">
        <v>45</v>
      </c>
      <c r="E162" s="127"/>
      <c r="F162" s="46">
        <v>139</v>
      </c>
      <c r="G162" s="47">
        <v>0</v>
      </c>
      <c r="H162" s="47">
        <v>0</v>
      </c>
      <c r="I162" s="47"/>
      <c r="J162" s="47"/>
      <c r="K162" s="89">
        <v>0</v>
      </c>
      <c r="L162" s="47"/>
      <c r="M162" s="51"/>
      <c r="N162" s="51"/>
      <c r="O162" s="79">
        <v>0</v>
      </c>
      <c r="P162" s="101">
        <v>0</v>
      </c>
      <c r="Q162" s="101">
        <v>0</v>
      </c>
      <c r="R162" s="101">
        <v>0</v>
      </c>
      <c r="S162" s="1">
        <f t="shared" si="34"/>
        <v>0</v>
      </c>
      <c r="T162" s="71">
        <f t="shared" si="33"/>
        <v>0</v>
      </c>
      <c r="U162" s="69">
        <f t="shared" si="36"/>
        <v>0</v>
      </c>
    </row>
    <row r="163" spans="1:21" ht="29.25" customHeight="1">
      <c r="A163" s="124"/>
      <c r="B163" s="47"/>
      <c r="C163" s="47"/>
      <c r="D163" s="127" t="s">
        <v>272</v>
      </c>
      <c r="E163" s="127"/>
      <c r="F163" s="46">
        <v>140</v>
      </c>
      <c r="G163" s="47">
        <f aca="true" t="shared" si="38" ref="G163:L163">G13-G41</f>
        <v>45</v>
      </c>
      <c r="H163" s="47">
        <f t="shared" si="38"/>
        <v>1</v>
      </c>
      <c r="I163" s="62">
        <f t="shared" si="38"/>
        <v>214.60000000000036</v>
      </c>
      <c r="J163" s="47">
        <f t="shared" si="38"/>
        <v>2</v>
      </c>
      <c r="K163" s="89">
        <f t="shared" si="38"/>
        <v>180.48699999999963</v>
      </c>
      <c r="L163" s="47">
        <f t="shared" si="38"/>
        <v>2</v>
      </c>
      <c r="M163" s="51">
        <f t="shared" si="35"/>
        <v>0.9319664492078269</v>
      </c>
      <c r="N163" s="51">
        <f t="shared" si="37"/>
        <v>100</v>
      </c>
      <c r="O163" s="79">
        <f>O13-O41</f>
        <v>180.48699999999963</v>
      </c>
      <c r="P163" s="79">
        <f>P13-P41</f>
        <v>-161</v>
      </c>
      <c r="Q163" s="79">
        <f>Q13-Q41</f>
        <v>-195</v>
      </c>
      <c r="R163" s="79">
        <f>R13-R41</f>
        <v>2</v>
      </c>
      <c r="S163" s="1">
        <f t="shared" si="34"/>
        <v>178.48699999999963</v>
      </c>
      <c r="T163" s="71">
        <f>K163-P169</f>
        <v>180.48699999999963</v>
      </c>
      <c r="U163" s="69">
        <f t="shared" si="36"/>
        <v>0</v>
      </c>
    </row>
    <row r="164" spans="1:21" ht="12.75">
      <c r="A164" s="124"/>
      <c r="B164" s="47"/>
      <c r="C164" s="47"/>
      <c r="D164" s="47"/>
      <c r="E164" s="48" t="s">
        <v>273</v>
      </c>
      <c r="F164" s="46">
        <v>141</v>
      </c>
      <c r="G164" s="47"/>
      <c r="H164" s="47"/>
      <c r="I164" s="47"/>
      <c r="J164" s="47"/>
      <c r="K164" s="89"/>
      <c r="L164" s="47"/>
      <c r="M164" s="51"/>
      <c r="N164" s="51"/>
      <c r="O164" s="89"/>
      <c r="P164" s="47"/>
      <c r="Q164" s="47"/>
      <c r="R164" s="47"/>
      <c r="S164" s="1">
        <f t="shared" si="34"/>
        <v>0</v>
      </c>
      <c r="T164" s="71"/>
      <c r="U164" s="69">
        <f t="shared" si="36"/>
        <v>0</v>
      </c>
    </row>
    <row r="165" spans="1:21" ht="12.75">
      <c r="A165" s="124"/>
      <c r="B165" s="47"/>
      <c r="C165" s="47"/>
      <c r="D165" s="47"/>
      <c r="E165" s="48" t="s">
        <v>274</v>
      </c>
      <c r="F165" s="46">
        <v>142</v>
      </c>
      <c r="G165" s="47"/>
      <c r="H165" s="47"/>
      <c r="I165" s="47"/>
      <c r="J165" s="47"/>
      <c r="K165" s="89"/>
      <c r="L165" s="47"/>
      <c r="M165" s="51"/>
      <c r="N165" s="51"/>
      <c r="O165" s="89"/>
      <c r="P165" s="47"/>
      <c r="Q165" s="47"/>
      <c r="R165" s="47"/>
      <c r="S165" s="1">
        <f t="shared" si="34"/>
        <v>0</v>
      </c>
      <c r="T165" s="71"/>
      <c r="U165" s="69">
        <f t="shared" si="36"/>
        <v>0</v>
      </c>
    </row>
    <row r="166" spans="1:21" ht="30" customHeight="1" hidden="1">
      <c r="A166" s="58"/>
      <c r="B166" s="47"/>
      <c r="C166" s="47"/>
      <c r="D166" s="127" t="s">
        <v>384</v>
      </c>
      <c r="E166" s="127"/>
      <c r="F166" s="46">
        <v>132</v>
      </c>
      <c r="G166" s="47">
        <f>G13-G23-G41</f>
        <v>-2560</v>
      </c>
      <c r="H166" s="47">
        <f>H13-H23-H41</f>
        <v>-4108</v>
      </c>
      <c r="I166" s="47">
        <f>I103</f>
        <v>0</v>
      </c>
      <c r="J166" s="47">
        <f>J103</f>
        <v>4</v>
      </c>
      <c r="K166" s="89">
        <f>K13-K23-K41</f>
        <v>-903.7260000000001</v>
      </c>
      <c r="L166" s="47">
        <f>L13-L23-L41</f>
        <v>-5108</v>
      </c>
      <c r="M166" s="51" t="e">
        <f t="shared" si="35"/>
        <v>#DIV/0!</v>
      </c>
      <c r="N166" s="51">
        <f t="shared" si="37"/>
        <v>-127700</v>
      </c>
      <c r="O166" s="89">
        <f>O13-O23-O41</f>
        <v>-903.7260000000001</v>
      </c>
      <c r="P166" s="47"/>
      <c r="Q166" s="47"/>
      <c r="R166" s="47"/>
      <c r="S166" s="1">
        <f t="shared" si="34"/>
        <v>-907.7260000000001</v>
      </c>
      <c r="T166" s="71"/>
      <c r="U166" s="69">
        <f t="shared" si="36"/>
        <v>-5112</v>
      </c>
    </row>
    <row r="167" spans="1:21" ht="12.75" customHeight="1">
      <c r="A167" s="46" t="s">
        <v>48</v>
      </c>
      <c r="B167" s="47"/>
      <c r="C167" s="47"/>
      <c r="D167" s="127" t="s">
        <v>49</v>
      </c>
      <c r="E167" s="127"/>
      <c r="F167" s="46">
        <v>143</v>
      </c>
      <c r="G167" s="47">
        <v>7</v>
      </c>
      <c r="H167" s="47">
        <v>0</v>
      </c>
      <c r="I167" s="47">
        <v>33</v>
      </c>
      <c r="J167" s="47">
        <v>0</v>
      </c>
      <c r="K167" s="89">
        <v>0</v>
      </c>
      <c r="L167" s="47">
        <v>0</v>
      </c>
      <c r="M167" s="51">
        <f t="shared" si="35"/>
        <v>0</v>
      </c>
      <c r="N167" s="51" t="s">
        <v>379</v>
      </c>
      <c r="O167" s="89">
        <v>0</v>
      </c>
      <c r="P167" s="47"/>
      <c r="Q167" s="47"/>
      <c r="R167" s="47"/>
      <c r="S167" s="1"/>
      <c r="T167" s="69"/>
      <c r="U167" s="69">
        <f t="shared" si="36"/>
        <v>0</v>
      </c>
    </row>
    <row r="168" spans="1:21" ht="12.75" customHeight="1">
      <c r="A168" s="46" t="s">
        <v>50</v>
      </c>
      <c r="B168" s="47"/>
      <c r="C168" s="47"/>
      <c r="D168" s="127" t="s">
        <v>84</v>
      </c>
      <c r="E168" s="127"/>
      <c r="F168" s="46"/>
      <c r="G168" s="47"/>
      <c r="H168" s="47"/>
      <c r="I168" s="47"/>
      <c r="J168" s="47"/>
      <c r="K168" s="89"/>
      <c r="L168" s="47"/>
      <c r="M168" s="51" t="s">
        <v>379</v>
      </c>
      <c r="N168" s="51" t="s">
        <v>379</v>
      </c>
      <c r="O168" s="89"/>
      <c r="P168" s="47"/>
      <c r="Q168" s="47"/>
      <c r="R168" s="47"/>
      <c r="S168" s="1"/>
      <c r="T168" s="69"/>
      <c r="U168" s="69">
        <f t="shared" si="36"/>
        <v>0</v>
      </c>
    </row>
    <row r="169" spans="1:21" ht="12.75" customHeight="1">
      <c r="A169" s="46"/>
      <c r="B169" s="47">
        <v>1</v>
      </c>
      <c r="C169" s="47"/>
      <c r="D169" s="134" t="s">
        <v>421</v>
      </c>
      <c r="E169" s="135"/>
      <c r="F169" s="46">
        <v>144</v>
      </c>
      <c r="G169" s="47"/>
      <c r="H169" s="47"/>
      <c r="I169" s="47"/>
      <c r="J169" s="47"/>
      <c r="K169" s="89"/>
      <c r="L169" s="47"/>
      <c r="M169" s="51"/>
      <c r="N169" s="51"/>
      <c r="O169" s="89"/>
      <c r="P169" s="47"/>
      <c r="Q169" s="51"/>
      <c r="R169" s="47"/>
      <c r="S169" s="1"/>
      <c r="T169" s="69"/>
      <c r="U169" s="69">
        <f t="shared" si="36"/>
        <v>0</v>
      </c>
    </row>
    <row r="170" spans="1:21" ht="12.75" customHeight="1">
      <c r="A170" s="46"/>
      <c r="B170" s="47"/>
      <c r="C170" s="47" t="s">
        <v>16</v>
      </c>
      <c r="D170" s="134" t="s">
        <v>422</v>
      </c>
      <c r="E170" s="135"/>
      <c r="F170" s="46">
        <v>145</v>
      </c>
      <c r="G170" s="47"/>
      <c r="H170" s="47"/>
      <c r="I170" s="47"/>
      <c r="J170" s="47"/>
      <c r="K170" s="89"/>
      <c r="L170" s="47"/>
      <c r="M170" s="51"/>
      <c r="N170" s="51"/>
      <c r="O170" s="89"/>
      <c r="P170" s="47"/>
      <c r="Q170" s="47"/>
      <c r="R170" s="47"/>
      <c r="S170" s="1"/>
      <c r="T170" s="69"/>
      <c r="U170" s="69">
        <f t="shared" si="36"/>
        <v>0</v>
      </c>
    </row>
    <row r="171" spans="1:21" ht="27.75" customHeight="1">
      <c r="A171" s="46"/>
      <c r="B171" s="47"/>
      <c r="C171" s="47" t="s">
        <v>17</v>
      </c>
      <c r="D171" s="134" t="s">
        <v>423</v>
      </c>
      <c r="E171" s="135"/>
      <c r="F171" s="46">
        <v>146</v>
      </c>
      <c r="G171" s="47"/>
      <c r="H171" s="47"/>
      <c r="I171" s="47"/>
      <c r="J171" s="47"/>
      <c r="K171" s="89"/>
      <c r="L171" s="47"/>
      <c r="M171" s="51"/>
      <c r="N171" s="51"/>
      <c r="O171" s="89"/>
      <c r="P171" s="47"/>
      <c r="Q171" s="47"/>
      <c r="R171" s="47"/>
      <c r="S171" s="1"/>
      <c r="T171" s="69"/>
      <c r="U171" s="69">
        <f t="shared" si="36"/>
        <v>0</v>
      </c>
    </row>
    <row r="172" spans="1:21" ht="12.75" customHeight="1">
      <c r="A172" s="124"/>
      <c r="B172" s="46">
        <v>1</v>
      </c>
      <c r="C172" s="47"/>
      <c r="D172" s="127" t="s">
        <v>275</v>
      </c>
      <c r="E172" s="127"/>
      <c r="F172" s="46">
        <v>147</v>
      </c>
      <c r="G172" s="47">
        <f aca="true" t="shared" si="39" ref="G172:L173">G100</f>
        <v>5284</v>
      </c>
      <c r="H172" s="47">
        <f t="shared" si="39"/>
        <v>7526</v>
      </c>
      <c r="I172" s="47">
        <f t="shared" si="39"/>
        <v>7317</v>
      </c>
      <c r="J172" s="47">
        <f t="shared" si="39"/>
        <v>8380</v>
      </c>
      <c r="K172" s="89">
        <f t="shared" si="39"/>
        <v>1932.013</v>
      </c>
      <c r="L172" s="47">
        <f t="shared" si="39"/>
        <v>8345</v>
      </c>
      <c r="M172" s="51">
        <f t="shared" si="35"/>
        <v>114.04947382807163</v>
      </c>
      <c r="N172" s="51">
        <f t="shared" si="37"/>
        <v>99.58233890214797</v>
      </c>
      <c r="O172" s="89">
        <f aca="true" t="shared" si="40" ref="O172:R173">O100</f>
        <v>1932.013</v>
      </c>
      <c r="P172" s="47">
        <f t="shared" si="40"/>
        <v>4203</v>
      </c>
      <c r="Q172" s="47">
        <f t="shared" si="40"/>
        <v>6299</v>
      </c>
      <c r="R172" s="47">
        <f t="shared" si="40"/>
        <v>8345</v>
      </c>
      <c r="S172" s="1"/>
      <c r="T172" s="69"/>
      <c r="U172" s="69">
        <f t="shared" si="36"/>
        <v>-35</v>
      </c>
    </row>
    <row r="173" spans="1:21" ht="12.75" customHeight="1">
      <c r="A173" s="124"/>
      <c r="B173" s="46">
        <v>2</v>
      </c>
      <c r="C173" s="47"/>
      <c r="D173" s="127" t="s">
        <v>276</v>
      </c>
      <c r="E173" s="127"/>
      <c r="F173" s="46">
        <v>151</v>
      </c>
      <c r="G173" s="47">
        <f t="shared" si="39"/>
        <v>4746</v>
      </c>
      <c r="H173" s="47">
        <f t="shared" si="39"/>
        <v>6776</v>
      </c>
      <c r="I173" s="47">
        <f t="shared" si="39"/>
        <v>6611</v>
      </c>
      <c r="J173" s="47">
        <f t="shared" si="39"/>
        <v>7610</v>
      </c>
      <c r="K173" s="89">
        <f t="shared" si="39"/>
        <v>1786.148</v>
      </c>
      <c r="L173" s="47">
        <f t="shared" si="39"/>
        <v>7565</v>
      </c>
      <c r="M173" s="51">
        <f t="shared" si="35"/>
        <v>114.43049463016186</v>
      </c>
      <c r="N173" s="51">
        <f t="shared" si="37"/>
        <v>99.40867279894874</v>
      </c>
      <c r="O173" s="89">
        <f t="shared" si="40"/>
        <v>1786.148</v>
      </c>
      <c r="P173" s="47">
        <f t="shared" si="40"/>
        <v>3808</v>
      </c>
      <c r="Q173" s="47">
        <f t="shared" si="40"/>
        <v>5709</v>
      </c>
      <c r="R173" s="47">
        <f t="shared" si="40"/>
        <v>7565</v>
      </c>
      <c r="S173" s="1"/>
      <c r="T173" s="69"/>
      <c r="U173" s="69">
        <f t="shared" si="36"/>
        <v>-45</v>
      </c>
    </row>
    <row r="174" spans="1:21" ht="12.75" customHeight="1">
      <c r="A174" s="124"/>
      <c r="B174" s="46">
        <v>3</v>
      </c>
      <c r="C174" s="47"/>
      <c r="D174" s="127" t="s">
        <v>85</v>
      </c>
      <c r="E174" s="127"/>
      <c r="F174" s="46">
        <v>152</v>
      </c>
      <c r="G174" s="47">
        <v>170</v>
      </c>
      <c r="H174" s="47">
        <v>170</v>
      </c>
      <c r="I174" s="47">
        <v>170</v>
      </c>
      <c r="J174" s="47">
        <v>170</v>
      </c>
      <c r="K174" s="89">
        <v>170</v>
      </c>
      <c r="L174" s="47">
        <v>170</v>
      </c>
      <c r="M174" s="51">
        <f t="shared" si="35"/>
        <v>100</v>
      </c>
      <c r="N174" s="51">
        <f t="shared" si="37"/>
        <v>100</v>
      </c>
      <c r="O174" s="89">
        <v>170</v>
      </c>
      <c r="P174" s="47">
        <v>170</v>
      </c>
      <c r="Q174" s="47">
        <v>170</v>
      </c>
      <c r="R174" s="47">
        <v>170</v>
      </c>
      <c r="S174" s="1"/>
      <c r="T174" s="69"/>
      <c r="U174" s="69">
        <f t="shared" si="36"/>
        <v>0</v>
      </c>
    </row>
    <row r="175" spans="1:21" ht="12.75" customHeight="1">
      <c r="A175" s="124"/>
      <c r="B175" s="46">
        <v>4</v>
      </c>
      <c r="C175" s="47"/>
      <c r="D175" s="127" t="s">
        <v>277</v>
      </c>
      <c r="E175" s="127"/>
      <c r="F175" s="46">
        <v>153</v>
      </c>
      <c r="G175" s="47">
        <v>162</v>
      </c>
      <c r="H175" s="47">
        <v>165</v>
      </c>
      <c r="I175" s="62">
        <v>162</v>
      </c>
      <c r="J175" s="62">
        <v>168</v>
      </c>
      <c r="K175" s="89">
        <v>159</v>
      </c>
      <c r="L175" s="47">
        <v>168</v>
      </c>
      <c r="M175" s="51">
        <f t="shared" si="35"/>
        <v>103.7037037037037</v>
      </c>
      <c r="N175" s="51">
        <f t="shared" si="37"/>
        <v>100</v>
      </c>
      <c r="O175" s="89">
        <v>159</v>
      </c>
      <c r="P175" s="47">
        <v>157</v>
      </c>
      <c r="Q175" s="47">
        <v>156</v>
      </c>
      <c r="R175" s="47">
        <v>168</v>
      </c>
      <c r="S175" s="1"/>
      <c r="T175" s="69"/>
      <c r="U175" s="69">
        <f t="shared" si="36"/>
        <v>0</v>
      </c>
    </row>
    <row r="176" spans="1:21" ht="32.25" customHeight="1">
      <c r="A176" s="124"/>
      <c r="B176" s="46">
        <v>5</v>
      </c>
      <c r="C176" s="46" t="s">
        <v>16</v>
      </c>
      <c r="D176" s="127" t="s">
        <v>372</v>
      </c>
      <c r="E176" s="127"/>
      <c r="F176" s="46">
        <v>154</v>
      </c>
      <c r="G176" s="62">
        <f aca="true" t="shared" si="41" ref="G176:L176">(G173)/G175/12*1000</f>
        <v>2441.358024691358</v>
      </c>
      <c r="H176" s="62">
        <f t="shared" si="41"/>
        <v>3422.2222222222226</v>
      </c>
      <c r="I176" s="62">
        <f t="shared" si="41"/>
        <v>3400.7201646090534</v>
      </c>
      <c r="J176" s="62">
        <f t="shared" si="41"/>
        <v>3774.8015873015875</v>
      </c>
      <c r="K176" s="79">
        <f>(K173)/K175/3*1000</f>
        <v>3744.545073375262</v>
      </c>
      <c r="L176" s="62">
        <f t="shared" si="41"/>
        <v>3752.4801587301586</v>
      </c>
      <c r="M176" s="51">
        <f t="shared" si="35"/>
        <v>110.34369125051322</v>
      </c>
      <c r="N176" s="51">
        <f t="shared" si="37"/>
        <v>99.40867279894874</v>
      </c>
      <c r="O176" s="79">
        <f>(O173)/O175/3*1000</f>
        <v>3744.545073375262</v>
      </c>
      <c r="P176" s="87">
        <f>(P173)/P175/6*1000</f>
        <v>4042.4628450106156</v>
      </c>
      <c r="Q176" s="87">
        <f>(Q173)/Q175/9*1000</f>
        <v>4066.239316239316</v>
      </c>
      <c r="R176" s="79">
        <f>(R173)/R175/12*1000</f>
        <v>3752.4801587301586</v>
      </c>
      <c r="S176" s="1"/>
      <c r="T176" s="69"/>
      <c r="U176" s="69"/>
    </row>
    <row r="177" spans="1:21" ht="43.5" customHeight="1">
      <c r="A177" s="124"/>
      <c r="B177" s="47"/>
      <c r="C177" s="46" t="s">
        <v>17</v>
      </c>
      <c r="D177" s="127" t="s">
        <v>371</v>
      </c>
      <c r="E177" s="127"/>
      <c r="F177" s="46">
        <v>155</v>
      </c>
      <c r="G177" s="62">
        <f>(G172-G110-G115)/G175/12*1000</f>
        <v>2654.8353909465022</v>
      </c>
      <c r="H177" s="62">
        <f>((H172-H110-H115)/H175)/12*1000</f>
        <v>3694.9494949494947</v>
      </c>
      <c r="I177" s="62">
        <f>((I172-I110-I115)/I175)/12*1000</f>
        <v>3658.43621399177</v>
      </c>
      <c r="J177" s="62">
        <f>((J172-J110-J115)/J175)/12*1000</f>
        <v>4042.65873015873</v>
      </c>
      <c r="K177" s="79">
        <f>((K172-K110-K115)/K175)/3*1000</f>
        <v>4018.067085953878</v>
      </c>
      <c r="L177" s="62">
        <f>((L172-L110-L115)/L175)/12*1000</f>
        <v>4010.416666666667</v>
      </c>
      <c r="M177" s="51">
        <f t="shared" si="35"/>
        <v>109.621062992126</v>
      </c>
      <c r="N177" s="51">
        <f t="shared" si="37"/>
        <v>99.20245398773007</v>
      </c>
      <c r="O177" s="79">
        <f>((O172-O110-O115)/O175)/3*1000</f>
        <v>4018.067085953878</v>
      </c>
      <c r="P177" s="87">
        <f>((P172-P110-P115)/P175)/6*1000</f>
        <v>4334.394904458599</v>
      </c>
      <c r="Q177" s="87">
        <f>((Q172-Q110-Q115)/Q175)/9*1000</f>
        <v>4358.262108262107</v>
      </c>
      <c r="R177" s="62">
        <f>((R172-R110-R115)/R175)/12*1000</f>
        <v>4010.416666666667</v>
      </c>
      <c r="S177" s="1"/>
      <c r="T177" s="69"/>
      <c r="U177" s="69"/>
    </row>
    <row r="178" spans="1:21" ht="77.25" customHeight="1">
      <c r="A178" s="124"/>
      <c r="B178" s="47"/>
      <c r="C178" s="46"/>
      <c r="D178" s="127" t="s">
        <v>438</v>
      </c>
      <c r="E178" s="127"/>
      <c r="F178" s="63" t="s">
        <v>393</v>
      </c>
      <c r="G178" s="62">
        <f aca="true" t="shared" si="42" ref="G178:L178">((G172-G110-G115-G103-G104-G105-G107)/G175)/12*1000</f>
        <v>2654.8353909465022</v>
      </c>
      <c r="H178" s="62">
        <f t="shared" si="42"/>
        <v>3694.9494949494947</v>
      </c>
      <c r="I178" s="62">
        <f t="shared" si="42"/>
        <v>3658.43621399177</v>
      </c>
      <c r="J178" s="62">
        <f t="shared" si="42"/>
        <v>3547.123015873016</v>
      </c>
      <c r="K178" s="62">
        <f>((K172-K110-K115-K103-K104-K105-K107)/K175)/3*1000</f>
        <v>3567.3333333333335</v>
      </c>
      <c r="L178" s="62">
        <f t="shared" si="42"/>
        <v>3514.8809523809527</v>
      </c>
      <c r="M178" s="51">
        <f t="shared" si="35"/>
        <v>96.07604852964809</v>
      </c>
      <c r="N178" s="51">
        <f t="shared" si="37"/>
        <v>99.09103621871068</v>
      </c>
      <c r="O178" s="62">
        <f>((O172-O110-O115-O103-O104-O105-O107)/O175)/3*1000</f>
        <v>3567.3333333333335</v>
      </c>
      <c r="P178" s="87">
        <f>((P172-P110-P115-P103-P104-P105-P107)/P175)/6*1000</f>
        <v>3780.254777070064</v>
      </c>
      <c r="Q178" s="87">
        <f>((Q172-Q110-Q115-Q103-Q104-Q105-Q107)/Q175)/9*1000</f>
        <v>3811.253561253561</v>
      </c>
      <c r="R178" s="87">
        <f>((R172-R110-R115-R103-R104-R105-R107)/R175)/12*1000</f>
        <v>3514.8809523809527</v>
      </c>
      <c r="S178" s="1"/>
      <c r="T178" s="69"/>
      <c r="U178" s="69"/>
    </row>
    <row r="179" spans="1:21" ht="40.5" customHeight="1">
      <c r="A179" s="124"/>
      <c r="B179" s="46">
        <v>6</v>
      </c>
      <c r="C179" s="46" t="s">
        <v>16</v>
      </c>
      <c r="D179" s="127" t="s">
        <v>424</v>
      </c>
      <c r="E179" s="127"/>
      <c r="F179" s="46">
        <v>156</v>
      </c>
      <c r="G179" s="64">
        <f aca="true" t="shared" si="43" ref="G179:L179">(G14)/G175</f>
        <v>73.77160493827161</v>
      </c>
      <c r="H179" s="64">
        <f t="shared" si="43"/>
        <v>85.47272727272727</v>
      </c>
      <c r="I179" s="64">
        <f t="shared" si="43"/>
        <v>86.04691358024692</v>
      </c>
      <c r="J179" s="64">
        <f t="shared" si="43"/>
        <v>87.73214285714286</v>
      </c>
      <c r="K179" s="91">
        <f t="shared" si="43"/>
        <v>23.234635220125785</v>
      </c>
      <c r="L179" s="64">
        <f t="shared" si="43"/>
        <v>90.23809523809524</v>
      </c>
      <c r="M179" s="51">
        <f t="shared" si="35"/>
        <v>104.87080998429961</v>
      </c>
      <c r="N179" s="51">
        <f t="shared" si="37"/>
        <v>102.85636746047899</v>
      </c>
      <c r="O179" s="91">
        <f>(O14)/O175</f>
        <v>23.234635220125785</v>
      </c>
      <c r="P179" s="46" t="s">
        <v>278</v>
      </c>
      <c r="Q179" s="46" t="s">
        <v>278</v>
      </c>
      <c r="R179" s="65">
        <f>(R14)/R175</f>
        <v>90.23809523809524</v>
      </c>
      <c r="S179" s="1"/>
      <c r="T179" s="69"/>
      <c r="U179" s="69"/>
    </row>
    <row r="180" spans="1:21" ht="44.25" customHeight="1" hidden="1">
      <c r="A180" s="124"/>
      <c r="B180" s="47"/>
      <c r="C180" s="46" t="s">
        <v>17</v>
      </c>
      <c r="D180" s="127" t="s">
        <v>279</v>
      </c>
      <c r="E180" s="127"/>
      <c r="F180" s="46">
        <v>157</v>
      </c>
      <c r="G180" s="64">
        <f aca="true" t="shared" si="44" ref="G180:G185">(G15)/G176</f>
        <v>2.31182806573957</v>
      </c>
      <c r="H180" s="47"/>
      <c r="I180" s="47"/>
      <c r="J180" s="47"/>
      <c r="K180" s="92" t="s">
        <v>278</v>
      </c>
      <c r="L180" s="47"/>
      <c r="M180" s="51" t="e">
        <f t="shared" si="35"/>
        <v>#DIV/0!</v>
      </c>
      <c r="N180" s="51" t="e">
        <f t="shared" si="37"/>
        <v>#DIV/0!</v>
      </c>
      <c r="O180" s="92" t="s">
        <v>278</v>
      </c>
      <c r="P180" s="46" t="s">
        <v>278</v>
      </c>
      <c r="Q180" s="46" t="s">
        <v>278</v>
      </c>
      <c r="R180" s="47" t="str">
        <f aca="true" t="shared" si="45" ref="R180:R194">K180</f>
        <v>x</v>
      </c>
      <c r="S180" s="1"/>
      <c r="T180" s="69"/>
      <c r="U180" s="69">
        <f t="shared" si="36"/>
        <v>0</v>
      </c>
    </row>
    <row r="181" spans="1:21" ht="27.75" customHeight="1" hidden="1">
      <c r="A181" s="124"/>
      <c r="B181" s="47"/>
      <c r="C181" s="46" t="s">
        <v>165</v>
      </c>
      <c r="D181" s="127" t="s">
        <v>280</v>
      </c>
      <c r="E181" s="127"/>
      <c r="F181" s="46">
        <v>158</v>
      </c>
      <c r="G181" s="64">
        <f t="shared" si="44"/>
        <v>1.6532098430536717</v>
      </c>
      <c r="H181" s="47"/>
      <c r="I181" s="47"/>
      <c r="J181" s="47"/>
      <c r="K181" s="92" t="s">
        <v>278</v>
      </c>
      <c r="L181" s="47"/>
      <c r="M181" s="51" t="e">
        <f t="shared" si="35"/>
        <v>#DIV/0!</v>
      </c>
      <c r="N181" s="51" t="e">
        <f t="shared" si="37"/>
        <v>#DIV/0!</v>
      </c>
      <c r="O181" s="92" t="s">
        <v>278</v>
      </c>
      <c r="P181" s="46" t="s">
        <v>278</v>
      </c>
      <c r="Q181" s="46" t="s">
        <v>278</v>
      </c>
      <c r="R181" s="47" t="str">
        <f t="shared" si="45"/>
        <v>x</v>
      </c>
      <c r="S181" s="1"/>
      <c r="T181" s="69"/>
      <c r="U181" s="69">
        <f t="shared" si="36"/>
        <v>0</v>
      </c>
    </row>
    <row r="182" spans="1:21" ht="12.75" hidden="1">
      <c r="A182" s="124"/>
      <c r="B182" s="47"/>
      <c r="C182" s="47"/>
      <c r="D182" s="47"/>
      <c r="E182" s="48" t="s">
        <v>281</v>
      </c>
      <c r="F182" s="46">
        <v>159</v>
      </c>
      <c r="G182" s="64">
        <f t="shared" si="44"/>
        <v>0.4147149777174966</v>
      </c>
      <c r="H182" s="47"/>
      <c r="I182" s="47"/>
      <c r="J182" s="47"/>
      <c r="K182" s="92" t="s">
        <v>278</v>
      </c>
      <c r="L182" s="47"/>
      <c r="M182" s="51" t="e">
        <f t="shared" si="35"/>
        <v>#DIV/0!</v>
      </c>
      <c r="N182" s="51" t="e">
        <f t="shared" si="37"/>
        <v>#DIV/0!</v>
      </c>
      <c r="O182" s="92" t="s">
        <v>278</v>
      </c>
      <c r="P182" s="46" t="s">
        <v>278</v>
      </c>
      <c r="Q182" s="46" t="s">
        <v>278</v>
      </c>
      <c r="R182" s="47" t="str">
        <f t="shared" si="45"/>
        <v>x</v>
      </c>
      <c r="S182" s="1"/>
      <c r="T182" s="69"/>
      <c r="U182" s="69">
        <f t="shared" si="36"/>
        <v>0</v>
      </c>
    </row>
    <row r="183" spans="1:21" ht="12.75" hidden="1">
      <c r="A183" s="124"/>
      <c r="B183" s="47"/>
      <c r="C183" s="47"/>
      <c r="D183" s="47"/>
      <c r="E183" s="48" t="s">
        <v>282</v>
      </c>
      <c r="F183" s="46">
        <v>160</v>
      </c>
      <c r="G183" s="64">
        <f t="shared" si="44"/>
        <v>2.0197473014810474</v>
      </c>
      <c r="H183" s="47"/>
      <c r="I183" s="47"/>
      <c r="J183" s="47"/>
      <c r="K183" s="92" t="s">
        <v>278</v>
      </c>
      <c r="L183" s="47"/>
      <c r="M183" s="51" t="e">
        <f t="shared" si="35"/>
        <v>#DIV/0!</v>
      </c>
      <c r="N183" s="51" t="e">
        <f t="shared" si="37"/>
        <v>#DIV/0!</v>
      </c>
      <c r="O183" s="92" t="s">
        <v>278</v>
      </c>
      <c r="P183" s="46" t="s">
        <v>278</v>
      </c>
      <c r="Q183" s="46" t="s">
        <v>278</v>
      </c>
      <c r="R183" s="47" t="str">
        <f t="shared" si="45"/>
        <v>x</v>
      </c>
      <c r="S183" s="1"/>
      <c r="T183" s="69"/>
      <c r="U183" s="69">
        <f t="shared" si="36"/>
        <v>0</v>
      </c>
    </row>
    <row r="184" spans="1:21" ht="12.75" hidden="1">
      <c r="A184" s="124"/>
      <c r="B184" s="47"/>
      <c r="C184" s="47"/>
      <c r="D184" s="47"/>
      <c r="E184" s="48" t="s">
        <v>283</v>
      </c>
      <c r="F184" s="46">
        <v>161</v>
      </c>
      <c r="G184" s="64">
        <f t="shared" si="44"/>
        <v>2.162790595934938</v>
      </c>
      <c r="H184" s="47"/>
      <c r="I184" s="47"/>
      <c r="J184" s="47"/>
      <c r="K184" s="92" t="s">
        <v>278</v>
      </c>
      <c r="L184" s="47"/>
      <c r="M184" s="51" t="e">
        <f t="shared" si="35"/>
        <v>#DIV/0!</v>
      </c>
      <c r="N184" s="51" t="e">
        <f t="shared" si="37"/>
        <v>#DIV/0!</v>
      </c>
      <c r="O184" s="92" t="s">
        <v>278</v>
      </c>
      <c r="P184" s="46" t="s">
        <v>278</v>
      </c>
      <c r="Q184" s="46" t="s">
        <v>278</v>
      </c>
      <c r="R184" s="47" t="str">
        <f t="shared" si="45"/>
        <v>x</v>
      </c>
      <c r="S184" s="1"/>
      <c r="T184" s="69"/>
      <c r="U184" s="69">
        <f t="shared" si="36"/>
        <v>0</v>
      </c>
    </row>
    <row r="185" spans="1:21" ht="25.5" hidden="1">
      <c r="A185" s="124"/>
      <c r="B185" s="47"/>
      <c r="C185" s="47"/>
      <c r="D185" s="47"/>
      <c r="E185" s="48" t="s">
        <v>284</v>
      </c>
      <c r="F185" s="46">
        <v>162</v>
      </c>
      <c r="G185" s="64">
        <f t="shared" si="44"/>
        <v>0</v>
      </c>
      <c r="H185" s="47"/>
      <c r="I185" s="47">
        <v>0</v>
      </c>
      <c r="J185" s="47">
        <v>0</v>
      </c>
      <c r="K185" s="92" t="s">
        <v>278</v>
      </c>
      <c r="L185" s="47"/>
      <c r="M185" s="51" t="e">
        <f t="shared" si="35"/>
        <v>#DIV/0!</v>
      </c>
      <c r="N185" s="51" t="e">
        <f t="shared" si="37"/>
        <v>#DIV/0!</v>
      </c>
      <c r="O185" s="92" t="s">
        <v>278</v>
      </c>
      <c r="P185" s="46" t="s">
        <v>278</v>
      </c>
      <c r="Q185" s="46" t="s">
        <v>278</v>
      </c>
      <c r="R185" s="47" t="str">
        <f t="shared" si="45"/>
        <v>x</v>
      </c>
      <c r="S185" s="1"/>
      <c r="T185" s="69"/>
      <c r="U185" s="69">
        <f t="shared" si="36"/>
        <v>0</v>
      </c>
    </row>
    <row r="186" spans="1:21" ht="42.75" customHeight="1">
      <c r="A186" s="124"/>
      <c r="B186" s="47"/>
      <c r="C186" s="47"/>
      <c r="D186" s="127" t="s">
        <v>425</v>
      </c>
      <c r="E186" s="127"/>
      <c r="F186" s="46">
        <v>157</v>
      </c>
      <c r="G186" s="64">
        <f aca="true" t="shared" si="46" ref="G186:L186">(G14-G23)/G175</f>
        <v>57.69135802469136</v>
      </c>
      <c r="H186" s="64">
        <f t="shared" si="46"/>
        <v>60.56969696969697</v>
      </c>
      <c r="I186" s="64">
        <f t="shared" si="46"/>
        <v>61.00246913580248</v>
      </c>
      <c r="J186" s="64">
        <f t="shared" si="46"/>
        <v>61.32142857142857</v>
      </c>
      <c r="K186" s="91">
        <f t="shared" si="46"/>
        <v>16.415685534591194</v>
      </c>
      <c r="L186" s="64">
        <f t="shared" si="46"/>
        <v>59.82142857142857</v>
      </c>
      <c r="M186" s="51">
        <f t="shared" si="35"/>
        <v>98.06394629413327</v>
      </c>
      <c r="N186" s="51">
        <f t="shared" si="37"/>
        <v>97.55387303436225</v>
      </c>
      <c r="O186" s="91">
        <f>(O14-O23)/O175</f>
        <v>16.415685534591194</v>
      </c>
      <c r="P186" s="46"/>
      <c r="Q186" s="46"/>
      <c r="R186" s="47">
        <f>(R14-R23)/R175</f>
        <v>59.82142857142857</v>
      </c>
      <c r="S186" s="1"/>
      <c r="T186" s="69"/>
      <c r="U186" s="69"/>
    </row>
    <row r="187" spans="1:21" ht="12.75" customHeight="1">
      <c r="A187" s="124"/>
      <c r="B187" s="46">
        <v>7</v>
      </c>
      <c r="C187" s="47"/>
      <c r="D187" s="127" t="s">
        <v>92</v>
      </c>
      <c r="E187" s="127"/>
      <c r="F187" s="46">
        <v>164</v>
      </c>
      <c r="G187" s="47">
        <v>0</v>
      </c>
      <c r="H187" s="47">
        <v>0</v>
      </c>
      <c r="I187" s="47">
        <v>0</v>
      </c>
      <c r="J187" s="47">
        <v>0</v>
      </c>
      <c r="K187" s="89">
        <v>0</v>
      </c>
      <c r="L187" s="47">
        <v>0</v>
      </c>
      <c r="M187" s="51"/>
      <c r="N187" s="51"/>
      <c r="O187" s="89">
        <v>0</v>
      </c>
      <c r="P187" s="47">
        <v>0</v>
      </c>
      <c r="Q187" s="47">
        <v>0</v>
      </c>
      <c r="R187" s="47">
        <f t="shared" si="45"/>
        <v>0</v>
      </c>
      <c r="S187" s="1"/>
      <c r="T187" s="69"/>
      <c r="U187" s="69">
        <f t="shared" si="36"/>
        <v>0</v>
      </c>
    </row>
    <row r="188" spans="1:21" ht="12.75" customHeight="1">
      <c r="A188" s="124"/>
      <c r="B188" s="46">
        <v>8</v>
      </c>
      <c r="C188" s="47"/>
      <c r="D188" s="127" t="s">
        <v>285</v>
      </c>
      <c r="E188" s="127"/>
      <c r="F188" s="46">
        <v>165</v>
      </c>
      <c r="G188" s="47">
        <f aca="true" t="shared" si="47" ref="G188:L188">SUM(G189:G193)</f>
        <v>150</v>
      </c>
      <c r="H188" s="47">
        <f t="shared" si="47"/>
        <v>165</v>
      </c>
      <c r="I188" s="47">
        <f t="shared" si="47"/>
        <v>150</v>
      </c>
      <c r="J188" s="47">
        <f t="shared" si="47"/>
        <v>165</v>
      </c>
      <c r="K188" s="89">
        <f>SUM(K189:K193)</f>
        <v>97.72</v>
      </c>
      <c r="L188" s="47">
        <f t="shared" si="47"/>
        <v>165</v>
      </c>
      <c r="M188" s="51">
        <f t="shared" si="35"/>
        <v>110.00000000000001</v>
      </c>
      <c r="N188" s="51">
        <f t="shared" si="37"/>
        <v>100</v>
      </c>
      <c r="O188" s="89">
        <f>SUM(O189:O193)</f>
        <v>97.72</v>
      </c>
      <c r="P188" s="47">
        <f>SUM(P189:P193)</f>
        <v>115</v>
      </c>
      <c r="Q188" s="47">
        <f>SUM(Q189:Q193)</f>
        <v>165</v>
      </c>
      <c r="R188" s="47">
        <f>SUM(R189:R193)</f>
        <v>165</v>
      </c>
      <c r="S188" s="1"/>
      <c r="T188" s="69"/>
      <c r="U188" s="69">
        <f t="shared" si="36"/>
        <v>0</v>
      </c>
    </row>
    <row r="189" spans="1:21" ht="25.5">
      <c r="A189" s="124"/>
      <c r="B189" s="47"/>
      <c r="C189" s="47"/>
      <c r="D189" s="47"/>
      <c r="E189" s="48" t="s">
        <v>286</v>
      </c>
      <c r="F189" s="46">
        <v>166</v>
      </c>
      <c r="G189" s="47">
        <v>2</v>
      </c>
      <c r="H189" s="47">
        <v>5</v>
      </c>
      <c r="I189" s="47">
        <v>2</v>
      </c>
      <c r="J189" s="47">
        <v>5</v>
      </c>
      <c r="K189" s="89">
        <v>0.47</v>
      </c>
      <c r="L189" s="47">
        <v>5</v>
      </c>
      <c r="M189" s="51">
        <f t="shared" si="35"/>
        <v>250</v>
      </c>
      <c r="N189" s="51">
        <f t="shared" si="37"/>
        <v>100</v>
      </c>
      <c r="O189" s="89">
        <v>0.47</v>
      </c>
      <c r="P189" s="47">
        <v>1</v>
      </c>
      <c r="Q189" s="47">
        <v>5</v>
      </c>
      <c r="R189" s="47">
        <v>5</v>
      </c>
      <c r="S189" s="1"/>
      <c r="T189" s="69"/>
      <c r="U189" s="69">
        <f t="shared" si="36"/>
        <v>0</v>
      </c>
    </row>
    <row r="190" spans="1:21" ht="12.75">
      <c r="A190" s="124"/>
      <c r="B190" s="47"/>
      <c r="C190" s="47"/>
      <c r="D190" s="47"/>
      <c r="E190" s="48" t="s">
        <v>287</v>
      </c>
      <c r="F190" s="46">
        <v>167</v>
      </c>
      <c r="G190" s="47">
        <v>142</v>
      </c>
      <c r="H190" s="47">
        <v>150</v>
      </c>
      <c r="I190" s="47">
        <v>142</v>
      </c>
      <c r="J190" s="47">
        <v>150</v>
      </c>
      <c r="K190" s="89">
        <v>77.73</v>
      </c>
      <c r="L190" s="47">
        <v>150</v>
      </c>
      <c r="M190" s="51">
        <f t="shared" si="35"/>
        <v>105.63380281690141</v>
      </c>
      <c r="N190" s="51">
        <f t="shared" si="37"/>
        <v>100</v>
      </c>
      <c r="O190" s="89">
        <v>77.73</v>
      </c>
      <c r="P190" s="47">
        <v>94</v>
      </c>
      <c r="Q190" s="47">
        <v>150</v>
      </c>
      <c r="R190" s="47">
        <v>150</v>
      </c>
      <c r="S190" s="1"/>
      <c r="T190" s="69"/>
      <c r="U190" s="69">
        <f t="shared" si="36"/>
        <v>0</v>
      </c>
    </row>
    <row r="191" spans="1:21" ht="12.75">
      <c r="A191" s="124"/>
      <c r="B191" s="47"/>
      <c r="C191" s="47"/>
      <c r="D191" s="47"/>
      <c r="E191" s="48" t="s">
        <v>288</v>
      </c>
      <c r="F191" s="46">
        <v>168</v>
      </c>
      <c r="G191" s="47">
        <v>6</v>
      </c>
      <c r="H191" s="47">
        <v>10</v>
      </c>
      <c r="I191" s="47">
        <v>6</v>
      </c>
      <c r="J191" s="47">
        <v>10</v>
      </c>
      <c r="K191" s="89">
        <v>19.52</v>
      </c>
      <c r="L191" s="47">
        <v>10</v>
      </c>
      <c r="M191" s="51">
        <f t="shared" si="35"/>
        <v>166.66666666666669</v>
      </c>
      <c r="N191" s="51">
        <f t="shared" si="37"/>
        <v>100</v>
      </c>
      <c r="O191" s="89">
        <v>19.52</v>
      </c>
      <c r="P191" s="47">
        <v>20</v>
      </c>
      <c r="Q191" s="47">
        <v>10</v>
      </c>
      <c r="R191" s="47">
        <v>10</v>
      </c>
      <c r="S191" s="1"/>
      <c r="T191" s="69"/>
      <c r="U191" s="69">
        <f t="shared" si="36"/>
        <v>0</v>
      </c>
    </row>
    <row r="192" spans="1:21" ht="12.75">
      <c r="A192" s="124"/>
      <c r="B192" s="47"/>
      <c r="C192" s="47"/>
      <c r="D192" s="47"/>
      <c r="E192" s="48" t="s">
        <v>289</v>
      </c>
      <c r="F192" s="46">
        <v>169</v>
      </c>
      <c r="G192" s="47"/>
      <c r="H192" s="47"/>
      <c r="I192" s="47"/>
      <c r="J192" s="47"/>
      <c r="K192" s="89"/>
      <c r="L192" s="47"/>
      <c r="M192" s="51"/>
      <c r="N192" s="51"/>
      <c r="O192" s="89"/>
      <c r="P192" s="47"/>
      <c r="Q192" s="47"/>
      <c r="R192" s="47">
        <f t="shared" si="45"/>
        <v>0</v>
      </c>
      <c r="S192" s="1"/>
      <c r="T192" s="69"/>
      <c r="U192" s="69">
        <f t="shared" si="36"/>
        <v>0</v>
      </c>
    </row>
    <row r="193" spans="1:21" ht="12.75">
      <c r="A193" s="124"/>
      <c r="B193" s="47"/>
      <c r="C193" s="47"/>
      <c r="D193" s="47"/>
      <c r="E193" s="48" t="s">
        <v>290</v>
      </c>
      <c r="F193" s="46">
        <v>170</v>
      </c>
      <c r="G193" s="47"/>
      <c r="H193" s="47"/>
      <c r="I193" s="47">
        <v>0</v>
      </c>
      <c r="J193" s="47">
        <v>0</v>
      </c>
      <c r="K193" s="89"/>
      <c r="L193" s="47"/>
      <c r="M193" s="51"/>
      <c r="N193" s="51"/>
      <c r="O193" s="89"/>
      <c r="P193" s="47"/>
      <c r="Q193" s="47"/>
      <c r="R193" s="47">
        <f t="shared" si="45"/>
        <v>0</v>
      </c>
      <c r="S193" s="1"/>
      <c r="T193" s="69"/>
      <c r="U193" s="69">
        <f t="shared" si="36"/>
        <v>0</v>
      </c>
    </row>
    <row r="194" spans="1:21" ht="26.25" customHeight="1">
      <c r="A194" s="124"/>
      <c r="B194" s="46">
        <v>9</v>
      </c>
      <c r="C194" s="47"/>
      <c r="D194" s="127" t="s">
        <v>291</v>
      </c>
      <c r="E194" s="127"/>
      <c r="F194" s="46">
        <v>171</v>
      </c>
      <c r="G194" s="47">
        <v>0</v>
      </c>
      <c r="H194" s="47">
        <v>0</v>
      </c>
      <c r="I194" s="47">
        <v>0</v>
      </c>
      <c r="J194" s="47">
        <v>0</v>
      </c>
      <c r="K194" s="89"/>
      <c r="L194" s="47">
        <v>0</v>
      </c>
      <c r="M194" s="51"/>
      <c r="N194" s="51"/>
      <c r="O194" s="89"/>
      <c r="P194" s="47"/>
      <c r="Q194" s="47"/>
      <c r="R194" s="47">
        <f t="shared" si="45"/>
        <v>0</v>
      </c>
      <c r="S194" s="1"/>
      <c r="T194" s="69"/>
      <c r="U194" s="69">
        <f t="shared" si="36"/>
        <v>0</v>
      </c>
    </row>
    <row r="195" spans="1:19" ht="21" customHeight="1">
      <c r="A195" s="4"/>
      <c r="B195" s="15"/>
      <c r="C195" s="15"/>
      <c r="D195" s="15"/>
      <c r="E195" s="15"/>
      <c r="F195" s="15"/>
      <c r="G195" s="15"/>
      <c r="H195" s="15"/>
      <c r="I195" s="15"/>
      <c r="J195" s="15"/>
      <c r="K195" s="15"/>
      <c r="L195" s="76"/>
      <c r="M195" s="95"/>
      <c r="N195" s="95"/>
      <c r="O195" s="76"/>
      <c r="P195" s="76"/>
      <c r="Q195" s="76"/>
      <c r="R195" s="15"/>
      <c r="S195" s="1"/>
    </row>
    <row r="196" spans="1:19" ht="12.75">
      <c r="A196" s="4"/>
      <c r="B196" s="1"/>
      <c r="C196" s="1"/>
      <c r="D196" s="1"/>
      <c r="E196" s="1"/>
      <c r="F196" s="1"/>
      <c r="S196" s="1"/>
    </row>
    <row r="197" ht="12.75">
      <c r="F197" s="1"/>
    </row>
    <row r="198" spans="3:21" s="16" customFormat="1" ht="12.75" customHeight="1">
      <c r="C198" s="132" t="str">
        <f>ANEXA1!B73</f>
        <v>DIRECTOR GENERAL</v>
      </c>
      <c r="D198" s="132"/>
      <c r="E198" s="132"/>
      <c r="F198" s="132"/>
      <c r="J198" s="132" t="str">
        <f>ANEXA1!H73</f>
        <v>DIRECTOR ECONOMIC</v>
      </c>
      <c r="K198" s="132"/>
      <c r="L198" s="132"/>
      <c r="M198" s="132"/>
      <c r="N198" s="132"/>
      <c r="O198" s="132"/>
      <c r="P198" s="132"/>
      <c r="Q198" s="132"/>
      <c r="R198" s="132"/>
      <c r="T198" s="67"/>
      <c r="U198" s="67"/>
    </row>
    <row r="199" spans="3:21" s="16" customFormat="1" ht="12.75">
      <c r="C199" s="16" t="str">
        <f>ANEXA1!B74</f>
        <v>BUJOR IONUT ANTONIO</v>
      </c>
      <c r="J199" s="16" t="s">
        <v>426</v>
      </c>
      <c r="L199" s="78"/>
      <c r="M199" s="78"/>
      <c r="N199" s="78"/>
      <c r="O199" s="78"/>
      <c r="P199" s="78"/>
      <c r="Q199" s="78"/>
      <c r="T199" s="67"/>
      <c r="U199" s="67"/>
    </row>
    <row r="200" ht="12.75">
      <c r="U200" s="67"/>
    </row>
    <row r="202" ht="12.75">
      <c r="J202" s="1" t="str">
        <f>ANEXA1!H77</f>
        <v>VIZAT CFG</v>
      </c>
    </row>
    <row r="203" ht="12.75">
      <c r="J203" s="1" t="s">
        <v>383</v>
      </c>
    </row>
  </sheetData>
  <sheetProtection selectLockedCells="1" selectUnlockedCells="1"/>
  <mergeCells count="138">
    <mergeCell ref="D194:E194"/>
    <mergeCell ref="C198:F198"/>
    <mergeCell ref="D167:E167"/>
    <mergeCell ref="D168:E168"/>
    <mergeCell ref="D180:E180"/>
    <mergeCell ref="D181:E181"/>
    <mergeCell ref="D169:E169"/>
    <mergeCell ref="D170:E170"/>
    <mergeCell ref="D171:E171"/>
    <mergeCell ref="D186:E186"/>
    <mergeCell ref="J198:R198"/>
    <mergeCell ref="D58:E58"/>
    <mergeCell ref="D103:E103"/>
    <mergeCell ref="D105:E105"/>
    <mergeCell ref="D166:E166"/>
    <mergeCell ref="D158:E158"/>
    <mergeCell ref="D161:E161"/>
    <mergeCell ref="D178:E178"/>
    <mergeCell ref="D187:E187"/>
    <mergeCell ref="D188:E188"/>
    <mergeCell ref="D162:E162"/>
    <mergeCell ref="D163:E163"/>
    <mergeCell ref="A172:A194"/>
    <mergeCell ref="D172:E172"/>
    <mergeCell ref="D173:E173"/>
    <mergeCell ref="D174:E174"/>
    <mergeCell ref="D175:E175"/>
    <mergeCell ref="D176:E176"/>
    <mergeCell ref="D177:E177"/>
    <mergeCell ref="D179:E179"/>
    <mergeCell ref="D145:E145"/>
    <mergeCell ref="D154:E154"/>
    <mergeCell ref="D155:E155"/>
    <mergeCell ref="D136:E136"/>
    <mergeCell ref="C137:E137"/>
    <mergeCell ref="D138:E138"/>
    <mergeCell ref="D139:E139"/>
    <mergeCell ref="D140:E140"/>
    <mergeCell ref="D141:E141"/>
    <mergeCell ref="D142:E142"/>
    <mergeCell ref="D131:E131"/>
    <mergeCell ref="D132:E132"/>
    <mergeCell ref="D133:E133"/>
    <mergeCell ref="D134:E134"/>
    <mergeCell ref="D135:E135"/>
    <mergeCell ref="D144:E144"/>
    <mergeCell ref="D143:E143"/>
    <mergeCell ref="D121:E121"/>
    <mergeCell ref="D122:E122"/>
    <mergeCell ref="D125:E125"/>
    <mergeCell ref="D128:E128"/>
    <mergeCell ref="D129:E129"/>
    <mergeCell ref="D130:E130"/>
    <mergeCell ref="D115:E115"/>
    <mergeCell ref="D116:E116"/>
    <mergeCell ref="D117:E117"/>
    <mergeCell ref="D118:E118"/>
    <mergeCell ref="D119:E119"/>
    <mergeCell ref="D120:E120"/>
    <mergeCell ref="D108:E108"/>
    <mergeCell ref="D109:E109"/>
    <mergeCell ref="D110:E110"/>
    <mergeCell ref="D113:E113"/>
    <mergeCell ref="D107:E107"/>
    <mergeCell ref="D114:E114"/>
    <mergeCell ref="D98:E98"/>
    <mergeCell ref="C99:E99"/>
    <mergeCell ref="D100:E100"/>
    <mergeCell ref="D101:E101"/>
    <mergeCell ref="D102:E102"/>
    <mergeCell ref="D106:E106"/>
    <mergeCell ref="D104:E104"/>
    <mergeCell ref="C92:E92"/>
    <mergeCell ref="D93:E93"/>
    <mergeCell ref="D94:E94"/>
    <mergeCell ref="D95:E95"/>
    <mergeCell ref="D96:E96"/>
    <mergeCell ref="D97:E97"/>
    <mergeCell ref="D78:E78"/>
    <mergeCell ref="D79:E79"/>
    <mergeCell ref="D80:E80"/>
    <mergeCell ref="D81:E81"/>
    <mergeCell ref="D82:E82"/>
    <mergeCell ref="D91:E91"/>
    <mergeCell ref="D61:E61"/>
    <mergeCell ref="D63:E63"/>
    <mergeCell ref="D70:E70"/>
    <mergeCell ref="D75:E75"/>
    <mergeCell ref="D76:E76"/>
    <mergeCell ref="D77:E77"/>
    <mergeCell ref="D52:E52"/>
    <mergeCell ref="D53:E53"/>
    <mergeCell ref="D54:E54"/>
    <mergeCell ref="D57:E57"/>
    <mergeCell ref="D59:E59"/>
    <mergeCell ref="D60:E60"/>
    <mergeCell ref="D41:E41"/>
    <mergeCell ref="D42:E42"/>
    <mergeCell ref="A43:A165"/>
    <mergeCell ref="D43:E43"/>
    <mergeCell ref="D44:E44"/>
    <mergeCell ref="D45:E45"/>
    <mergeCell ref="D46:E46"/>
    <mergeCell ref="D49:E49"/>
    <mergeCell ref="D50:E50"/>
    <mergeCell ref="D51:E51"/>
    <mergeCell ref="D35:E35"/>
    <mergeCell ref="D36:E36"/>
    <mergeCell ref="D37:E37"/>
    <mergeCell ref="D38:E38"/>
    <mergeCell ref="D39:E39"/>
    <mergeCell ref="D40:E40"/>
    <mergeCell ref="D13:E13"/>
    <mergeCell ref="A14:A40"/>
    <mergeCell ref="D14:E14"/>
    <mergeCell ref="D15:E15"/>
    <mergeCell ref="D20:E20"/>
    <mergeCell ref="D21:E21"/>
    <mergeCell ref="D24:E24"/>
    <mergeCell ref="D25:E25"/>
    <mergeCell ref="D26:E26"/>
    <mergeCell ref="D34:E34"/>
    <mergeCell ref="O10:R10"/>
    <mergeCell ref="H9:I9"/>
    <mergeCell ref="I10:I11"/>
    <mergeCell ref="J9:K9"/>
    <mergeCell ref="K10:K11"/>
    <mergeCell ref="Q1:R1"/>
    <mergeCell ref="T9:T11"/>
    <mergeCell ref="U9:U11"/>
    <mergeCell ref="M10:M11"/>
    <mergeCell ref="N10:N11"/>
    <mergeCell ref="L9:L11"/>
    <mergeCell ref="A6:R6"/>
    <mergeCell ref="A9:C11"/>
    <mergeCell ref="D9:E11"/>
    <mergeCell ref="F9:F11"/>
    <mergeCell ref="G9:G11"/>
  </mergeCells>
  <printOptions/>
  <pageMargins left="0.5118110236220472" right="0.1968503937007874" top="1.062992125984252" bottom="1.062992125984252" header="0.7874015748031497" footer="0.7874015748031497"/>
  <pageSetup horizontalDpi="600" verticalDpi="600" orientation="landscape" paperSize="9" scale="85" r:id="rId1"/>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M25"/>
  <sheetViews>
    <sheetView zoomScale="94" zoomScaleNormal="94" zoomScalePageLayoutView="0" workbookViewId="0" topLeftCell="A1">
      <selection activeCell="A11" sqref="A11:H17"/>
    </sheetView>
  </sheetViews>
  <sheetFormatPr defaultColWidth="11.57421875" defaultRowHeight="12.75"/>
  <cols>
    <col min="1" max="1" width="5.8515625" style="0" customWidth="1"/>
    <col min="2" max="2" width="29.8515625" style="0" customWidth="1"/>
    <col min="3" max="3" width="8.421875" style="0" customWidth="1"/>
    <col min="4" max="5" width="9.00390625" style="0" customWidth="1"/>
    <col min="6" max="6" width="8.421875" style="0" customWidth="1"/>
    <col min="7" max="8" width="9.00390625" style="0" customWidth="1"/>
  </cols>
  <sheetData>
    <row r="1" spans="1:8" ht="12.75" customHeight="1">
      <c r="A1" s="2"/>
      <c r="B1" s="2"/>
      <c r="C1" s="2"/>
      <c r="D1" s="3"/>
      <c r="E1" s="3"/>
      <c r="F1" s="3"/>
      <c r="G1" s="111" t="s">
        <v>292</v>
      </c>
      <c r="H1" s="111"/>
    </row>
    <row r="2" spans="1:13" ht="12.75" customHeight="1">
      <c r="A2" s="4" t="s">
        <v>375</v>
      </c>
      <c r="B2" s="5"/>
      <c r="C2" s="5"/>
      <c r="D2" s="6"/>
      <c r="E2" s="6"/>
      <c r="F2" s="6"/>
      <c r="G2" s="6"/>
      <c r="H2" s="6"/>
      <c r="I2" s="3"/>
      <c r="J2" s="3"/>
      <c r="K2" s="3"/>
      <c r="L2" s="3"/>
      <c r="M2" s="18"/>
    </row>
    <row r="3" spans="1:13" ht="12.75" customHeight="1">
      <c r="A3" s="4" t="s">
        <v>376</v>
      </c>
      <c r="B3" s="5"/>
      <c r="C3" s="5"/>
      <c r="D3" s="6"/>
      <c r="E3" s="6"/>
      <c r="F3" s="6"/>
      <c r="G3" s="6"/>
      <c r="H3" s="6"/>
      <c r="I3" s="3"/>
      <c r="J3" s="3"/>
      <c r="K3" s="3"/>
      <c r="L3" s="3"/>
      <c r="M3" s="18"/>
    </row>
    <row r="4" spans="1:13" ht="12.75" customHeight="1">
      <c r="A4" s="4" t="s">
        <v>377</v>
      </c>
      <c r="B4" s="5"/>
      <c r="C4" s="5"/>
      <c r="D4" s="6"/>
      <c r="E4" s="6"/>
      <c r="F4" s="6"/>
      <c r="G4" s="6"/>
      <c r="H4" s="6"/>
      <c r="I4" s="3"/>
      <c r="J4" s="3"/>
      <c r="K4" s="3"/>
      <c r="L4" s="3"/>
      <c r="M4" s="18"/>
    </row>
    <row r="5" spans="1:13" ht="12.75" customHeight="1">
      <c r="A5" s="4" t="s">
        <v>378</v>
      </c>
      <c r="B5" s="5"/>
      <c r="C5" s="5"/>
      <c r="D5" s="6"/>
      <c r="E5" s="6"/>
      <c r="F5" s="6"/>
      <c r="G5" s="6"/>
      <c r="H5" s="6"/>
      <c r="I5" s="3"/>
      <c r="J5" s="3"/>
      <c r="K5" s="3"/>
      <c r="L5" s="3"/>
      <c r="M5" s="18"/>
    </row>
    <row r="6" spans="1:13" ht="12.75" customHeight="1">
      <c r="A6" s="4"/>
      <c r="B6" s="5"/>
      <c r="C6" s="5"/>
      <c r="D6" s="6"/>
      <c r="E6" s="6"/>
      <c r="F6" s="6"/>
      <c r="G6" s="6"/>
      <c r="H6" s="6"/>
      <c r="I6" s="3"/>
      <c r="J6" s="3"/>
      <c r="K6" s="3"/>
      <c r="L6" s="3"/>
      <c r="M6" s="18"/>
    </row>
    <row r="7" spans="1:13" ht="12.75" customHeight="1">
      <c r="A7" s="112" t="s">
        <v>293</v>
      </c>
      <c r="B7" s="112"/>
      <c r="C7" s="112"/>
      <c r="D7" s="112"/>
      <c r="E7" s="112"/>
      <c r="F7" s="112"/>
      <c r="G7" s="112"/>
      <c r="H7" s="112"/>
      <c r="I7" s="3"/>
      <c r="J7" s="3"/>
      <c r="K7" s="3"/>
      <c r="L7" s="3"/>
      <c r="M7" s="2"/>
    </row>
    <row r="8" spans="1:13" ht="12.75" customHeight="1">
      <c r="A8" s="17"/>
      <c r="B8" s="2"/>
      <c r="C8" s="2"/>
      <c r="D8" s="3"/>
      <c r="E8" s="3"/>
      <c r="F8" s="3"/>
      <c r="G8" s="3"/>
      <c r="H8" s="3"/>
      <c r="I8" s="3"/>
      <c r="J8" s="3"/>
      <c r="K8" s="3"/>
      <c r="L8" s="3"/>
      <c r="M8" s="2"/>
    </row>
    <row r="9" spans="1:13" ht="12.75" customHeight="1">
      <c r="A9" s="2"/>
      <c r="B9" s="2"/>
      <c r="C9" s="2"/>
      <c r="D9" s="3"/>
      <c r="E9" s="3"/>
      <c r="F9" s="3"/>
      <c r="G9" s="3"/>
      <c r="H9" s="3"/>
      <c r="I9" s="3"/>
      <c r="J9" s="3"/>
      <c r="K9" s="3"/>
      <c r="L9" s="3"/>
      <c r="M9" s="2"/>
    </row>
    <row r="10" spans="1:8" ht="12.75" customHeight="1">
      <c r="A10" s="2"/>
      <c r="B10" s="2"/>
      <c r="C10" s="2"/>
      <c r="D10" s="3"/>
      <c r="E10" s="3"/>
      <c r="F10" s="3"/>
      <c r="G10" s="3"/>
      <c r="H10" s="9" t="s">
        <v>6</v>
      </c>
    </row>
    <row r="11" spans="1:8" ht="40.5" customHeight="1">
      <c r="A11" s="108" t="s">
        <v>294</v>
      </c>
      <c r="B11" s="108" t="s">
        <v>295</v>
      </c>
      <c r="C11" s="108" t="s">
        <v>457</v>
      </c>
      <c r="D11" s="108"/>
      <c r="E11" s="108" t="s">
        <v>386</v>
      </c>
      <c r="F11" s="108" t="s">
        <v>458</v>
      </c>
      <c r="G11" s="108"/>
      <c r="H11" s="108" t="s">
        <v>385</v>
      </c>
    </row>
    <row r="12" spans="1:9" ht="22.5" customHeight="1">
      <c r="A12" s="108"/>
      <c r="B12" s="108"/>
      <c r="C12" s="11" t="s">
        <v>97</v>
      </c>
      <c r="D12" s="11" t="s">
        <v>296</v>
      </c>
      <c r="E12" s="108"/>
      <c r="F12" s="11" t="s">
        <v>97</v>
      </c>
      <c r="G12" s="11" t="s">
        <v>296</v>
      </c>
      <c r="H12" s="108"/>
      <c r="I12" s="19"/>
    </row>
    <row r="13" spans="1:8" ht="12.75">
      <c r="A13" s="11">
        <v>0</v>
      </c>
      <c r="B13" s="11">
        <v>1</v>
      </c>
      <c r="C13" s="11">
        <v>2</v>
      </c>
      <c r="D13" s="11">
        <v>3</v>
      </c>
      <c r="E13" s="11">
        <v>4</v>
      </c>
      <c r="F13" s="11">
        <v>5</v>
      </c>
      <c r="G13" s="11">
        <v>6</v>
      </c>
      <c r="H13" s="11">
        <v>7</v>
      </c>
    </row>
    <row r="14" spans="1:8" ht="25.5">
      <c r="A14" s="12" t="s">
        <v>13</v>
      </c>
      <c r="B14" s="14" t="s">
        <v>297</v>
      </c>
      <c r="C14" s="13">
        <f>C15+C16+C17</f>
        <v>6652</v>
      </c>
      <c r="D14" s="13">
        <f>D15+D16+D17</f>
        <v>6265</v>
      </c>
      <c r="E14" s="23">
        <f>D14/C14*100</f>
        <v>94.18220084185207</v>
      </c>
      <c r="F14" s="13">
        <f>F15+F16+F17</f>
        <v>6098</v>
      </c>
      <c r="G14" s="13">
        <f>G15+G16+G17</f>
        <v>5984</v>
      </c>
      <c r="H14" s="23">
        <f>G14/F14*100</f>
        <v>98.13053460150869</v>
      </c>
    </row>
    <row r="15" spans="1:8" ht="12.75">
      <c r="A15" s="12">
        <v>1</v>
      </c>
      <c r="B15" s="14" t="s">
        <v>298</v>
      </c>
      <c r="C15" s="13">
        <v>6586</v>
      </c>
      <c r="D15" s="13">
        <v>6199</v>
      </c>
      <c r="E15" s="23">
        <f>D15/C15*100</f>
        <v>94.12389918007895</v>
      </c>
      <c r="F15" s="13">
        <v>6029</v>
      </c>
      <c r="G15" s="13">
        <v>5921</v>
      </c>
      <c r="H15" s="23">
        <f>G15/F15*100</f>
        <v>98.20865815226406</v>
      </c>
    </row>
    <row r="16" spans="1:8" ht="12.75">
      <c r="A16" s="12">
        <v>2</v>
      </c>
      <c r="B16" s="14" t="s">
        <v>18</v>
      </c>
      <c r="C16" s="13">
        <v>66</v>
      </c>
      <c r="D16" s="13">
        <v>66</v>
      </c>
      <c r="E16" s="23">
        <f>D16/C16*100</f>
        <v>100</v>
      </c>
      <c r="F16" s="13">
        <v>69</v>
      </c>
      <c r="G16" s="13">
        <v>63</v>
      </c>
      <c r="H16" s="23">
        <f>G16/F16*100</f>
        <v>91.30434782608695</v>
      </c>
    </row>
    <row r="17" spans="1:8" ht="12.75">
      <c r="A17" s="12">
        <v>3</v>
      </c>
      <c r="B17" s="14" t="s">
        <v>19</v>
      </c>
      <c r="C17" s="13">
        <v>0</v>
      </c>
      <c r="D17" s="13">
        <v>0</v>
      </c>
      <c r="E17" s="23" t="s">
        <v>278</v>
      </c>
      <c r="F17" s="13">
        <v>0</v>
      </c>
      <c r="G17" s="13">
        <v>0</v>
      </c>
      <c r="H17" s="23" t="s">
        <v>278</v>
      </c>
    </row>
    <row r="18" ht="12.75">
      <c r="A18" s="4" t="s">
        <v>299</v>
      </c>
    </row>
    <row r="21" spans="2:9" s="16" customFormat="1" ht="12.75" customHeight="1">
      <c r="B21" s="21" t="str">
        <f>ANEXA1!B73</f>
        <v>DIRECTOR GENERAL</v>
      </c>
      <c r="D21" s="132" t="str">
        <f>ANEXA1!H73</f>
        <v>DIRECTOR ECONOMIC</v>
      </c>
      <c r="E21" s="132"/>
      <c r="F21" s="132"/>
      <c r="G21" s="132"/>
      <c r="H21" s="132"/>
      <c r="I21" s="132"/>
    </row>
    <row r="22" spans="2:4" s="16" customFormat="1" ht="12.75">
      <c r="B22" s="16" t="str">
        <f>ANEXA1!B74</f>
        <v>BUJOR IONUT ANTONIO</v>
      </c>
      <c r="D22" s="16" t="str">
        <f>ANEXA1!H74</f>
        <v>FABIAN DANA IOANA</v>
      </c>
    </row>
    <row r="25" ht="12.75">
      <c r="D25" t="str">
        <f>ANEXA1!H77</f>
        <v>VIZAT CFG</v>
      </c>
    </row>
  </sheetData>
  <sheetProtection selectLockedCells="1" selectUnlockedCells="1"/>
  <mergeCells count="9">
    <mergeCell ref="D21:I21"/>
    <mergeCell ref="G1:H1"/>
    <mergeCell ref="A7:H7"/>
    <mergeCell ref="A11:A12"/>
    <mergeCell ref="B11:B12"/>
    <mergeCell ref="C11:D11"/>
    <mergeCell ref="E11:E12"/>
    <mergeCell ref="F11:G11"/>
    <mergeCell ref="H11:H12"/>
  </mergeCells>
  <printOptions/>
  <pageMargins left="0.7875" right="0.7875" top="1.0527777777777778" bottom="1.0527777777777778" header="0.7875" footer="0.7875"/>
  <pageSetup horizontalDpi="600" verticalDpi="600" orientation="portrait" r:id="rId1"/>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A1:M97"/>
  <sheetViews>
    <sheetView zoomScale="94" zoomScaleNormal="94" zoomScalePageLayoutView="0" workbookViewId="0" topLeftCell="A108">
      <selection activeCell="G56" sqref="G56"/>
    </sheetView>
  </sheetViews>
  <sheetFormatPr defaultColWidth="11.57421875" defaultRowHeight="12.75"/>
  <cols>
    <col min="1" max="1" width="3.140625" style="0" customWidth="1"/>
    <col min="2" max="2" width="3.8515625" style="0" customWidth="1"/>
    <col min="3" max="3" width="35.421875" style="37" customWidth="1"/>
    <col min="4" max="4" width="9.421875" style="0" customWidth="1"/>
    <col min="5" max="6" width="8.00390625" style="0" customWidth="1"/>
    <col min="7" max="7" width="6.421875" style="0" customWidth="1"/>
    <col min="8" max="8" width="5.57421875" style="0" customWidth="1"/>
    <col min="9" max="9" width="6.57421875" style="0" customWidth="1"/>
  </cols>
  <sheetData>
    <row r="1" spans="1:9" ht="12.75" customHeight="1">
      <c r="A1" s="2"/>
      <c r="B1" s="2"/>
      <c r="C1" s="43"/>
      <c r="D1" s="3"/>
      <c r="E1" s="3"/>
      <c r="F1" s="3"/>
      <c r="G1" s="3"/>
      <c r="H1" s="111" t="s">
        <v>300</v>
      </c>
      <c r="I1" s="111"/>
    </row>
    <row r="2" spans="1:13" ht="12.75" customHeight="1">
      <c r="A2" s="4" t="s">
        <v>375</v>
      </c>
      <c r="B2" s="5"/>
      <c r="C2" s="43"/>
      <c r="D2" s="6"/>
      <c r="E2" s="6"/>
      <c r="F2" s="6"/>
      <c r="G2" s="6"/>
      <c r="H2" s="6"/>
      <c r="I2" s="3"/>
      <c r="J2" s="3"/>
      <c r="K2" s="3"/>
      <c r="L2" s="3"/>
      <c r="M2" s="18"/>
    </row>
    <row r="3" spans="1:13" ht="12.75" customHeight="1">
      <c r="A3" s="4" t="s">
        <v>376</v>
      </c>
      <c r="B3" s="5"/>
      <c r="C3" s="43"/>
      <c r="D3" s="6"/>
      <c r="E3" s="6"/>
      <c r="F3" s="6"/>
      <c r="G3" s="6"/>
      <c r="H3" s="6"/>
      <c r="I3" s="3"/>
      <c r="J3" s="3"/>
      <c r="K3" s="3"/>
      <c r="L3" s="3"/>
      <c r="M3" s="18"/>
    </row>
    <row r="4" spans="1:13" ht="12.75" customHeight="1">
      <c r="A4" s="4" t="s">
        <v>377</v>
      </c>
      <c r="B4" s="5"/>
      <c r="C4" s="43"/>
      <c r="D4" s="6"/>
      <c r="E4" s="6"/>
      <c r="F4" s="6"/>
      <c r="G4" s="6"/>
      <c r="H4" s="6"/>
      <c r="I4" s="3"/>
      <c r="J4" s="3"/>
      <c r="K4" s="3"/>
      <c r="L4" s="3"/>
      <c r="M4" s="18"/>
    </row>
    <row r="5" spans="1:13" ht="12.75" customHeight="1">
      <c r="A5" s="4" t="s">
        <v>378</v>
      </c>
      <c r="B5" s="5"/>
      <c r="C5" s="43"/>
      <c r="D5" s="6"/>
      <c r="E5" s="6"/>
      <c r="F5" s="6"/>
      <c r="G5" s="6"/>
      <c r="H5" s="6"/>
      <c r="I5" s="3"/>
      <c r="J5" s="3"/>
      <c r="K5" s="3"/>
      <c r="L5" s="3"/>
      <c r="M5" s="18"/>
    </row>
    <row r="6" spans="1:13" ht="12.75" customHeight="1">
      <c r="A6" s="4"/>
      <c r="B6" s="5"/>
      <c r="C6" s="43"/>
      <c r="D6" s="6"/>
      <c r="E6" s="6"/>
      <c r="F6" s="6"/>
      <c r="G6" s="6"/>
      <c r="H6" s="6"/>
      <c r="I6" s="3"/>
      <c r="J6" s="3"/>
      <c r="K6" s="3"/>
      <c r="L6" s="3"/>
      <c r="M6" s="18"/>
    </row>
    <row r="7" spans="1:13" ht="12.75" customHeight="1">
      <c r="A7" s="4"/>
      <c r="B7" s="5"/>
      <c r="C7" s="43"/>
      <c r="D7" s="6"/>
      <c r="E7" s="6"/>
      <c r="F7" s="6"/>
      <c r="G7" s="6"/>
      <c r="H7" s="6"/>
      <c r="I7" s="3"/>
      <c r="J7" s="3"/>
      <c r="K7" s="3"/>
      <c r="L7" s="3"/>
      <c r="M7" s="18"/>
    </row>
    <row r="8" spans="1:13" ht="12.75" customHeight="1">
      <c r="A8" s="112" t="s">
        <v>428</v>
      </c>
      <c r="B8" s="112"/>
      <c r="C8" s="112"/>
      <c r="D8" s="112"/>
      <c r="E8" s="112"/>
      <c r="F8" s="112"/>
      <c r="G8" s="112"/>
      <c r="H8" s="112"/>
      <c r="I8" s="112"/>
      <c r="J8" s="3"/>
      <c r="K8" s="3"/>
      <c r="L8" s="3"/>
      <c r="M8" s="2"/>
    </row>
    <row r="9" spans="1:13" ht="12.75" customHeight="1">
      <c r="A9" s="17"/>
      <c r="B9" s="2"/>
      <c r="C9" s="43"/>
      <c r="D9" s="3"/>
      <c r="E9" s="3"/>
      <c r="F9" s="3"/>
      <c r="G9" s="3"/>
      <c r="H9" s="3"/>
      <c r="I9" s="3"/>
      <c r="J9" s="3"/>
      <c r="K9" s="3"/>
      <c r="L9" s="3"/>
      <c r="M9" s="2"/>
    </row>
    <row r="10" spans="1:13" ht="12.75" customHeight="1">
      <c r="A10" s="2"/>
      <c r="B10" s="2"/>
      <c r="C10" s="43"/>
      <c r="D10" s="3"/>
      <c r="E10" s="3"/>
      <c r="F10" s="3"/>
      <c r="G10" s="3"/>
      <c r="H10" s="3"/>
      <c r="I10" s="3"/>
      <c r="J10" s="3"/>
      <c r="K10" s="3"/>
      <c r="L10" s="3"/>
      <c r="M10" s="2"/>
    </row>
    <row r="11" spans="1:9" ht="12.75" customHeight="1">
      <c r="A11" s="2"/>
      <c r="B11" s="2"/>
      <c r="C11" s="43"/>
      <c r="D11" s="3"/>
      <c r="E11" s="3"/>
      <c r="F11" s="3"/>
      <c r="G11" s="3"/>
      <c r="H11" s="3"/>
      <c r="I11" s="9" t="s">
        <v>6</v>
      </c>
    </row>
    <row r="12" spans="1:9" ht="12.75" customHeight="1">
      <c r="A12" s="136"/>
      <c r="B12" s="137"/>
      <c r="C12" s="125" t="s">
        <v>7</v>
      </c>
      <c r="D12" s="125" t="s">
        <v>301</v>
      </c>
      <c r="E12" s="125" t="s">
        <v>465</v>
      </c>
      <c r="F12" s="125"/>
      <c r="G12" s="125" t="s">
        <v>302</v>
      </c>
      <c r="H12" s="125"/>
      <c r="I12" s="125"/>
    </row>
    <row r="13" spans="1:9" ht="45.75" customHeight="1">
      <c r="A13" s="136"/>
      <c r="B13" s="136"/>
      <c r="C13" s="125"/>
      <c r="D13" s="125"/>
      <c r="E13" s="45" t="s">
        <v>97</v>
      </c>
      <c r="F13" s="45" t="s">
        <v>303</v>
      </c>
      <c r="G13" s="45" t="s">
        <v>466</v>
      </c>
      <c r="H13" s="45" t="s">
        <v>429</v>
      </c>
      <c r="I13" s="45" t="s">
        <v>467</v>
      </c>
    </row>
    <row r="14" spans="1:9" ht="12.75">
      <c r="A14" s="45">
        <v>0</v>
      </c>
      <c r="B14" s="45">
        <v>1</v>
      </c>
      <c r="C14" s="45">
        <v>2</v>
      </c>
      <c r="D14" s="45">
        <v>3</v>
      </c>
      <c r="E14" s="45">
        <v>4</v>
      </c>
      <c r="F14" s="45">
        <v>5</v>
      </c>
      <c r="G14" s="45">
        <v>6</v>
      </c>
      <c r="H14" s="45">
        <v>7</v>
      </c>
      <c r="I14" s="45">
        <v>8</v>
      </c>
    </row>
    <row r="15" spans="1:9" ht="25.5">
      <c r="A15" s="46" t="s">
        <v>304</v>
      </c>
      <c r="B15" s="47"/>
      <c r="C15" s="48" t="s">
        <v>78</v>
      </c>
      <c r="D15" s="49"/>
      <c r="E15" s="42">
        <f>E16+E19+E20+E23</f>
        <v>774</v>
      </c>
      <c r="F15" s="42">
        <f>F16+F19+F20+F23</f>
        <v>774</v>
      </c>
      <c r="G15" s="42">
        <f>G16+G19+G20+G23</f>
        <v>440</v>
      </c>
      <c r="H15" s="42">
        <f>H16+H19+H20+H23</f>
        <v>650</v>
      </c>
      <c r="I15" s="42">
        <f>I16+I19+I20+I23</f>
        <v>650</v>
      </c>
    </row>
    <row r="16" spans="1:9" ht="12.75">
      <c r="A16" s="47"/>
      <c r="B16" s="46">
        <v>1</v>
      </c>
      <c r="C16" s="48" t="s">
        <v>305</v>
      </c>
      <c r="D16" s="49"/>
      <c r="E16" s="38">
        <f>E17+E18</f>
        <v>774</v>
      </c>
      <c r="F16" s="38">
        <f>F17+F18</f>
        <v>774</v>
      </c>
      <c r="G16" s="38">
        <f>G17+G18</f>
        <v>440</v>
      </c>
      <c r="H16" s="32">
        <f>H17+H18</f>
        <v>650</v>
      </c>
      <c r="I16" s="32">
        <f>I17+I18</f>
        <v>650</v>
      </c>
    </row>
    <row r="17" spans="1:9" ht="12.75">
      <c r="A17" s="47"/>
      <c r="B17" s="47"/>
      <c r="C17" s="48" t="s">
        <v>306</v>
      </c>
      <c r="D17" s="49"/>
      <c r="E17" s="33">
        <v>774</v>
      </c>
      <c r="F17" s="33">
        <v>774</v>
      </c>
      <c r="G17" s="33">
        <v>440</v>
      </c>
      <c r="H17" s="28">
        <v>650</v>
      </c>
      <c r="I17" s="26">
        <v>650</v>
      </c>
    </row>
    <row r="18" spans="1:9" ht="12.75">
      <c r="A18" s="47"/>
      <c r="B18" s="47"/>
      <c r="C18" s="48" t="s">
        <v>307</v>
      </c>
      <c r="D18" s="49"/>
      <c r="E18" s="33">
        <v>0</v>
      </c>
      <c r="F18" s="33">
        <v>0</v>
      </c>
      <c r="G18" s="33">
        <v>0</v>
      </c>
      <c r="H18" s="28">
        <v>0</v>
      </c>
      <c r="I18" s="26">
        <v>0</v>
      </c>
    </row>
    <row r="19" spans="1:9" ht="12.75">
      <c r="A19" s="47"/>
      <c r="B19" s="46">
        <v>2</v>
      </c>
      <c r="C19" s="48" t="s">
        <v>79</v>
      </c>
      <c r="D19" s="49"/>
      <c r="E19" s="33">
        <v>0</v>
      </c>
      <c r="F19" s="33">
        <v>0</v>
      </c>
      <c r="G19" s="33">
        <v>0</v>
      </c>
      <c r="H19" s="28">
        <v>0</v>
      </c>
      <c r="I19" s="26">
        <v>0</v>
      </c>
    </row>
    <row r="20" spans="1:9" ht="12.75">
      <c r="A20" s="47"/>
      <c r="B20" s="46">
        <v>3</v>
      </c>
      <c r="C20" s="48" t="s">
        <v>399</v>
      </c>
      <c r="D20" s="49"/>
      <c r="E20" s="29">
        <f>E21+E22</f>
        <v>0</v>
      </c>
      <c r="F20" s="29">
        <f>F21+F22</f>
        <v>0</v>
      </c>
      <c r="G20" s="29">
        <f>G21+G22</f>
        <v>0</v>
      </c>
      <c r="H20" s="29">
        <f>H21+H22</f>
        <v>0</v>
      </c>
      <c r="I20" s="29">
        <f>I21+I22</f>
        <v>0</v>
      </c>
    </row>
    <row r="21" spans="1:9" ht="12.75">
      <c r="A21" s="47"/>
      <c r="B21" s="47"/>
      <c r="C21" s="48" t="s">
        <v>308</v>
      </c>
      <c r="D21" s="49"/>
      <c r="E21" s="33">
        <v>0</v>
      </c>
      <c r="F21" s="33">
        <v>0</v>
      </c>
      <c r="G21" s="33">
        <v>0</v>
      </c>
      <c r="H21" s="28">
        <v>0</v>
      </c>
      <c r="I21" s="26">
        <v>0</v>
      </c>
    </row>
    <row r="22" spans="1:9" ht="12.75">
      <c r="A22" s="47"/>
      <c r="B22" s="47"/>
      <c r="C22" s="48" t="s">
        <v>309</v>
      </c>
      <c r="D22" s="49"/>
      <c r="E22" s="33">
        <v>0</v>
      </c>
      <c r="F22" s="33">
        <v>0</v>
      </c>
      <c r="G22" s="33">
        <v>0</v>
      </c>
      <c r="H22" s="28">
        <v>0</v>
      </c>
      <c r="I22" s="26">
        <v>0</v>
      </c>
    </row>
    <row r="23" spans="1:9" ht="12.75">
      <c r="A23" s="47"/>
      <c r="B23" s="46">
        <v>4</v>
      </c>
      <c r="C23" s="48" t="s">
        <v>310</v>
      </c>
      <c r="D23" s="49"/>
      <c r="E23" s="33">
        <v>0</v>
      </c>
      <c r="F23" s="33">
        <v>0</v>
      </c>
      <c r="G23" s="33">
        <v>0</v>
      </c>
      <c r="H23" s="28">
        <v>0</v>
      </c>
      <c r="I23" s="26">
        <v>0</v>
      </c>
    </row>
    <row r="24" spans="1:9" ht="12.75">
      <c r="A24" s="47"/>
      <c r="B24" s="47"/>
      <c r="C24" s="48" t="s">
        <v>311</v>
      </c>
      <c r="D24" s="49"/>
      <c r="E24" s="33">
        <v>0</v>
      </c>
      <c r="F24" s="33">
        <v>0</v>
      </c>
      <c r="G24" s="33">
        <v>0</v>
      </c>
      <c r="H24" s="28">
        <v>0</v>
      </c>
      <c r="I24" s="26">
        <v>0</v>
      </c>
    </row>
    <row r="25" spans="1:9" ht="12.75">
      <c r="A25" s="47"/>
      <c r="B25" s="47"/>
      <c r="C25" s="48" t="s">
        <v>311</v>
      </c>
      <c r="D25" s="49"/>
      <c r="E25" s="33">
        <v>0</v>
      </c>
      <c r="F25" s="33">
        <v>0</v>
      </c>
      <c r="G25" s="33">
        <v>0</v>
      </c>
      <c r="H25" s="28">
        <v>0</v>
      </c>
      <c r="I25" s="26">
        <v>0</v>
      </c>
    </row>
    <row r="26" spans="1:9" s="40" customFormat="1" ht="25.5">
      <c r="A26" s="50" t="s">
        <v>20</v>
      </c>
      <c r="B26" s="51"/>
      <c r="C26" s="52" t="s">
        <v>312</v>
      </c>
      <c r="D26" s="53"/>
      <c r="E26" s="42">
        <f>E27+E40+E68+E81+E82</f>
        <v>774</v>
      </c>
      <c r="F26" s="42">
        <f>F27+F40+F68+F81+F82</f>
        <v>774</v>
      </c>
      <c r="G26" s="42">
        <f>G27+G40+G68+G81+G82</f>
        <v>440</v>
      </c>
      <c r="H26" s="42">
        <f>H27+H40+H68+H81+H82</f>
        <v>650</v>
      </c>
      <c r="I26" s="42">
        <f>I27+I40+I68+I81+I82</f>
        <v>650</v>
      </c>
    </row>
    <row r="27" spans="1:9" ht="12.75">
      <c r="A27" s="47"/>
      <c r="B27" s="54">
        <v>1</v>
      </c>
      <c r="C27" s="48" t="s">
        <v>313</v>
      </c>
      <c r="D27" s="49"/>
      <c r="E27" s="33">
        <v>0</v>
      </c>
      <c r="F27" s="33">
        <v>0</v>
      </c>
      <c r="G27" s="33">
        <v>0</v>
      </c>
      <c r="H27" s="28">
        <v>0</v>
      </c>
      <c r="I27" s="26">
        <v>0</v>
      </c>
    </row>
    <row r="28" spans="1:9" ht="25.5" customHeight="1" hidden="1">
      <c r="A28" s="47"/>
      <c r="B28" s="47"/>
      <c r="C28" s="48" t="s">
        <v>314</v>
      </c>
      <c r="D28" s="49"/>
      <c r="E28" s="33">
        <v>0</v>
      </c>
      <c r="F28" s="33">
        <v>0</v>
      </c>
      <c r="G28" s="33">
        <v>0</v>
      </c>
      <c r="H28" s="28">
        <v>0</v>
      </c>
      <c r="I28" s="26">
        <v>0</v>
      </c>
    </row>
    <row r="29" spans="1:9" ht="12.75" customHeight="1" hidden="1">
      <c r="A29" s="47"/>
      <c r="B29" s="47"/>
      <c r="C29" s="48" t="s">
        <v>315</v>
      </c>
      <c r="D29" s="49"/>
      <c r="E29" s="33">
        <v>0</v>
      </c>
      <c r="F29" s="33">
        <v>0</v>
      </c>
      <c r="G29" s="33">
        <v>0</v>
      </c>
      <c r="H29" s="28">
        <v>0</v>
      </c>
      <c r="I29" s="26">
        <v>0</v>
      </c>
    </row>
    <row r="30" spans="1:9" ht="12.75" customHeight="1" hidden="1">
      <c r="A30" s="47"/>
      <c r="B30" s="47"/>
      <c r="C30" s="48" t="s">
        <v>315</v>
      </c>
      <c r="D30" s="49"/>
      <c r="E30" s="33">
        <v>0</v>
      </c>
      <c r="F30" s="33">
        <v>0</v>
      </c>
      <c r="G30" s="33">
        <v>0</v>
      </c>
      <c r="H30" s="28">
        <v>0</v>
      </c>
      <c r="I30" s="26">
        <v>0</v>
      </c>
    </row>
    <row r="31" spans="1:9" ht="38.25" customHeight="1" hidden="1">
      <c r="A31" s="47"/>
      <c r="B31" s="47"/>
      <c r="C31" s="48" t="s">
        <v>316</v>
      </c>
      <c r="D31" s="49"/>
      <c r="E31" s="33">
        <v>0</v>
      </c>
      <c r="F31" s="33">
        <v>0</v>
      </c>
      <c r="G31" s="33">
        <v>0</v>
      </c>
      <c r="H31" s="28">
        <v>0</v>
      </c>
      <c r="I31" s="26">
        <v>0</v>
      </c>
    </row>
    <row r="32" spans="1:9" ht="12.75" customHeight="1" hidden="1">
      <c r="A32" s="47"/>
      <c r="B32" s="47"/>
      <c r="C32" s="48" t="s">
        <v>315</v>
      </c>
      <c r="D32" s="49"/>
      <c r="E32" s="33">
        <v>0</v>
      </c>
      <c r="F32" s="33">
        <v>0</v>
      </c>
      <c r="G32" s="33">
        <v>0</v>
      </c>
      <c r="H32" s="28">
        <v>0</v>
      </c>
      <c r="I32" s="26">
        <v>0</v>
      </c>
    </row>
    <row r="33" spans="1:9" ht="12.75" customHeight="1" hidden="1">
      <c r="A33" s="47"/>
      <c r="B33" s="47"/>
      <c r="C33" s="48" t="s">
        <v>315</v>
      </c>
      <c r="D33" s="49"/>
      <c r="E33" s="33">
        <v>0</v>
      </c>
      <c r="F33" s="33">
        <v>0</v>
      </c>
      <c r="G33" s="33">
        <v>0</v>
      </c>
      <c r="H33" s="28">
        <v>0</v>
      </c>
      <c r="I33" s="26">
        <v>0</v>
      </c>
    </row>
    <row r="34" spans="1:9" ht="38.25" customHeight="1" hidden="1">
      <c r="A34" s="47"/>
      <c r="B34" s="47"/>
      <c r="C34" s="48" t="s">
        <v>317</v>
      </c>
      <c r="D34" s="49"/>
      <c r="E34" s="33">
        <v>0</v>
      </c>
      <c r="F34" s="33">
        <v>0</v>
      </c>
      <c r="G34" s="33">
        <v>0</v>
      </c>
      <c r="H34" s="28">
        <v>0</v>
      </c>
      <c r="I34" s="26">
        <v>0</v>
      </c>
    </row>
    <row r="35" spans="1:9" ht="12.75" customHeight="1" hidden="1">
      <c r="A35" s="47"/>
      <c r="B35" s="47"/>
      <c r="C35" s="48" t="s">
        <v>315</v>
      </c>
      <c r="D35" s="49"/>
      <c r="E35" s="33">
        <v>0</v>
      </c>
      <c r="F35" s="33">
        <v>0</v>
      </c>
      <c r="G35" s="33">
        <v>0</v>
      </c>
      <c r="H35" s="28">
        <v>0</v>
      </c>
      <c r="I35" s="26">
        <v>0</v>
      </c>
    </row>
    <row r="36" spans="1:9" ht="12.75" customHeight="1" hidden="1">
      <c r="A36" s="47"/>
      <c r="B36" s="47"/>
      <c r="C36" s="48" t="s">
        <v>315</v>
      </c>
      <c r="D36" s="49"/>
      <c r="E36" s="33">
        <v>0</v>
      </c>
      <c r="F36" s="33">
        <v>0</v>
      </c>
      <c r="G36" s="33">
        <v>0</v>
      </c>
      <c r="H36" s="28">
        <v>0</v>
      </c>
      <c r="I36" s="26">
        <v>0</v>
      </c>
    </row>
    <row r="37" spans="1:9" ht="63.75" customHeight="1" hidden="1">
      <c r="A37" s="47"/>
      <c r="B37" s="47"/>
      <c r="C37" s="48" t="s">
        <v>318</v>
      </c>
      <c r="D37" s="49"/>
      <c r="E37" s="33">
        <v>0</v>
      </c>
      <c r="F37" s="33">
        <v>0</v>
      </c>
      <c r="G37" s="33">
        <v>0</v>
      </c>
      <c r="H37" s="28">
        <v>0</v>
      </c>
      <c r="I37" s="26">
        <v>0</v>
      </c>
    </row>
    <row r="38" spans="1:9" ht="12.75" customHeight="1" hidden="1">
      <c r="A38" s="47"/>
      <c r="B38" s="47"/>
      <c r="C38" s="48" t="s">
        <v>315</v>
      </c>
      <c r="D38" s="49"/>
      <c r="E38" s="33">
        <v>0</v>
      </c>
      <c r="F38" s="33">
        <v>0</v>
      </c>
      <c r="G38" s="33">
        <v>0</v>
      </c>
      <c r="H38" s="28">
        <v>0</v>
      </c>
      <c r="I38" s="26">
        <v>0</v>
      </c>
    </row>
    <row r="39" spans="1:9" ht="12.75" customHeight="1" hidden="1">
      <c r="A39" s="47"/>
      <c r="B39" s="47"/>
      <c r="C39" s="48" t="s">
        <v>315</v>
      </c>
      <c r="D39" s="49"/>
      <c r="E39" s="33">
        <v>0</v>
      </c>
      <c r="F39" s="33">
        <v>0</v>
      </c>
      <c r="G39" s="33">
        <v>0</v>
      </c>
      <c r="H39" s="28">
        <v>0</v>
      </c>
      <c r="I39" s="26">
        <v>0</v>
      </c>
    </row>
    <row r="40" spans="1:9" s="40" customFormat="1" ht="12.75">
      <c r="A40" s="51"/>
      <c r="B40" s="50">
        <v>2</v>
      </c>
      <c r="C40" s="52" t="s">
        <v>319</v>
      </c>
      <c r="D40" s="53"/>
      <c r="E40" s="42">
        <f>E41+E60+E63+E66</f>
        <v>774</v>
      </c>
      <c r="F40" s="42">
        <f>F41+F60+F63+F66</f>
        <v>774</v>
      </c>
      <c r="G40" s="42">
        <f>G41+G60+G63+G66</f>
        <v>440</v>
      </c>
      <c r="H40" s="42">
        <f>H41+H60+H63+H66</f>
        <v>650</v>
      </c>
      <c r="I40" s="42">
        <f>I41+I60+I63+I66</f>
        <v>650</v>
      </c>
    </row>
    <row r="41" spans="1:9" ht="25.5">
      <c r="A41" s="47"/>
      <c r="B41" s="47"/>
      <c r="C41" s="48" t="s">
        <v>314</v>
      </c>
      <c r="D41" s="49"/>
      <c r="E41" s="27">
        <f>SUM(E42:E59)</f>
        <v>691</v>
      </c>
      <c r="F41" s="27">
        <f>SUM(F42:F59)</f>
        <v>691</v>
      </c>
      <c r="G41" s="27">
        <f>SUM(G42:G59)</f>
        <v>440</v>
      </c>
      <c r="H41" s="27">
        <f>SUM(H42:H49)</f>
        <v>650</v>
      </c>
      <c r="I41" s="27">
        <f>SUM(I42:I49)</f>
        <v>650</v>
      </c>
    </row>
    <row r="42" spans="1:9" ht="12.75">
      <c r="A42" s="47"/>
      <c r="B42" s="47"/>
      <c r="C42" s="44" t="s">
        <v>400</v>
      </c>
      <c r="D42" s="31">
        <v>43100</v>
      </c>
      <c r="E42" s="30"/>
      <c r="F42" s="30"/>
      <c r="G42" s="30"/>
      <c r="H42" s="34">
        <v>650</v>
      </c>
      <c r="I42" s="35">
        <v>650</v>
      </c>
    </row>
    <row r="43" spans="1:9" ht="25.5">
      <c r="A43" s="47"/>
      <c r="B43" s="47"/>
      <c r="C43" s="44" t="s">
        <v>430</v>
      </c>
      <c r="D43" s="31">
        <v>43281</v>
      </c>
      <c r="E43" s="30">
        <v>564</v>
      </c>
      <c r="F43" s="30">
        <v>564</v>
      </c>
      <c r="G43" s="30"/>
      <c r="H43" s="34"/>
      <c r="I43" s="35"/>
    </row>
    <row r="44" spans="1:9" ht="12.75">
      <c r="A44" s="47"/>
      <c r="B44" s="47"/>
      <c r="C44" s="44" t="s">
        <v>398</v>
      </c>
      <c r="D44" s="31">
        <v>42810</v>
      </c>
      <c r="E44" s="30"/>
      <c r="F44" s="30"/>
      <c r="G44" s="30"/>
      <c r="H44" s="34"/>
      <c r="I44" s="35"/>
    </row>
    <row r="45" spans="1:9" ht="12.75">
      <c r="A45" s="47"/>
      <c r="B45" s="47"/>
      <c r="C45" s="39" t="s">
        <v>431</v>
      </c>
      <c r="D45" s="31">
        <v>42474</v>
      </c>
      <c r="E45" s="34">
        <v>0</v>
      </c>
      <c r="F45" s="34">
        <v>0</v>
      </c>
      <c r="G45" s="34">
        <v>0</v>
      </c>
      <c r="H45" s="34">
        <v>0</v>
      </c>
      <c r="I45" s="35">
        <v>0</v>
      </c>
    </row>
    <row r="46" spans="1:9" ht="12.75">
      <c r="A46" s="47"/>
      <c r="B46" s="47"/>
      <c r="C46" s="39" t="s">
        <v>431</v>
      </c>
      <c r="D46" s="31">
        <v>43373</v>
      </c>
      <c r="E46" s="34">
        <v>2</v>
      </c>
      <c r="F46" s="34">
        <v>2</v>
      </c>
      <c r="G46" s="34"/>
      <c r="H46" s="34"/>
      <c r="I46" s="35"/>
    </row>
    <row r="47" spans="1:9" ht="25.5">
      <c r="A47" s="47"/>
      <c r="B47" s="47"/>
      <c r="C47" s="39" t="s">
        <v>401</v>
      </c>
      <c r="D47" s="31">
        <v>43069</v>
      </c>
      <c r="E47" s="34"/>
      <c r="F47" s="34"/>
      <c r="G47" s="34"/>
      <c r="H47" s="34"/>
      <c r="I47" s="35"/>
    </row>
    <row r="48" spans="1:9" ht="12.75">
      <c r="A48" s="47"/>
      <c r="B48" s="47"/>
      <c r="C48" s="39" t="s">
        <v>402</v>
      </c>
      <c r="D48" s="31">
        <v>42917</v>
      </c>
      <c r="E48" s="34"/>
      <c r="F48" s="34"/>
      <c r="G48" s="34"/>
      <c r="H48" s="34"/>
      <c r="I48" s="35"/>
    </row>
    <row r="49" spans="1:9" ht="12.75">
      <c r="A49" s="47"/>
      <c r="B49" s="47"/>
      <c r="C49" s="44" t="s">
        <v>432</v>
      </c>
      <c r="D49" s="31">
        <v>170</v>
      </c>
      <c r="E49" s="34"/>
      <c r="F49" s="34"/>
      <c r="G49" s="34"/>
      <c r="H49" s="34">
        <v>0</v>
      </c>
      <c r="I49" s="35">
        <v>0</v>
      </c>
    </row>
    <row r="50" spans="1:9" ht="12.75">
      <c r="A50" s="47"/>
      <c r="B50" s="47"/>
      <c r="C50" s="44" t="s">
        <v>433</v>
      </c>
      <c r="D50" s="31">
        <v>43097</v>
      </c>
      <c r="E50" s="34">
        <v>0</v>
      </c>
      <c r="F50" s="34">
        <v>0</v>
      </c>
      <c r="G50" s="34">
        <v>0</v>
      </c>
      <c r="H50" s="34">
        <v>0</v>
      </c>
      <c r="I50" s="35">
        <v>0</v>
      </c>
    </row>
    <row r="51" spans="1:9" ht="12.75">
      <c r="A51" s="47"/>
      <c r="B51" s="47"/>
      <c r="C51" s="44" t="s">
        <v>434</v>
      </c>
      <c r="D51" s="31">
        <v>43097</v>
      </c>
      <c r="E51" s="34">
        <v>0</v>
      </c>
      <c r="F51" s="34">
        <v>0</v>
      </c>
      <c r="G51" s="34">
        <v>0</v>
      </c>
      <c r="H51" s="34">
        <v>0</v>
      </c>
      <c r="I51" s="35">
        <v>0</v>
      </c>
    </row>
    <row r="52" spans="1:9" ht="12.75">
      <c r="A52" s="47"/>
      <c r="B52" s="47"/>
      <c r="C52" s="44" t="s">
        <v>440</v>
      </c>
      <c r="D52" s="31">
        <v>43465</v>
      </c>
      <c r="E52" s="34">
        <v>80</v>
      </c>
      <c r="F52" s="34">
        <v>80</v>
      </c>
      <c r="G52" s="34"/>
      <c r="H52" s="34"/>
      <c r="I52" s="35"/>
    </row>
    <row r="53" spans="1:9" ht="12.75">
      <c r="A53" s="47"/>
      <c r="B53" s="47"/>
      <c r="C53" s="44" t="s">
        <v>459</v>
      </c>
      <c r="D53" s="31" t="s">
        <v>460</v>
      </c>
      <c r="E53" s="34"/>
      <c r="F53" s="34"/>
      <c r="G53" s="34">
        <v>83</v>
      </c>
      <c r="H53" s="34"/>
      <c r="I53" s="35"/>
    </row>
    <row r="54" spans="1:9" ht="12.75">
      <c r="A54" s="47"/>
      <c r="B54" s="47"/>
      <c r="C54" s="44" t="s">
        <v>461</v>
      </c>
      <c r="D54" s="31" t="s">
        <v>462</v>
      </c>
      <c r="E54" s="34"/>
      <c r="F54" s="34"/>
      <c r="G54" s="34">
        <v>292</v>
      </c>
      <c r="H54" s="34"/>
      <c r="I54" s="35"/>
    </row>
    <row r="55" spans="1:9" ht="12.75">
      <c r="A55" s="47"/>
      <c r="B55" s="47"/>
      <c r="C55" s="44" t="s">
        <v>463</v>
      </c>
      <c r="D55" s="31" t="s">
        <v>462</v>
      </c>
      <c r="E55" s="34"/>
      <c r="F55" s="34"/>
      <c r="G55" s="34">
        <v>50</v>
      </c>
      <c r="H55" s="34"/>
      <c r="I55" s="35"/>
    </row>
    <row r="56" spans="1:9" ht="12.75">
      <c r="A56" s="47"/>
      <c r="B56" s="47"/>
      <c r="C56" s="44" t="s">
        <v>464</v>
      </c>
      <c r="D56" s="31" t="s">
        <v>462</v>
      </c>
      <c r="E56" s="34"/>
      <c r="F56" s="34"/>
      <c r="G56" s="34">
        <v>15</v>
      </c>
      <c r="H56" s="34"/>
      <c r="I56" s="35"/>
    </row>
    <row r="57" spans="1:9" ht="25.5">
      <c r="A57" s="47"/>
      <c r="B57" s="47"/>
      <c r="C57" s="44" t="s">
        <v>441</v>
      </c>
      <c r="D57" s="31">
        <v>43465</v>
      </c>
      <c r="E57" s="34">
        <v>14</v>
      </c>
      <c r="F57" s="34">
        <v>14</v>
      </c>
      <c r="G57" s="34"/>
      <c r="H57" s="34"/>
      <c r="I57" s="35"/>
    </row>
    <row r="58" spans="1:9" ht="12.75">
      <c r="A58" s="47"/>
      <c r="B58" s="47"/>
      <c r="C58" s="44" t="s">
        <v>442</v>
      </c>
      <c r="D58" s="31">
        <v>43465</v>
      </c>
      <c r="E58" s="34">
        <v>19</v>
      </c>
      <c r="F58" s="34">
        <v>19</v>
      </c>
      <c r="G58" s="34"/>
      <c r="H58" s="34"/>
      <c r="I58" s="35"/>
    </row>
    <row r="59" spans="1:9" ht="12.75">
      <c r="A59" s="47"/>
      <c r="B59" s="47"/>
      <c r="C59" s="44" t="s">
        <v>443</v>
      </c>
      <c r="D59" s="31">
        <v>43465</v>
      </c>
      <c r="E59" s="34">
        <v>12</v>
      </c>
      <c r="F59" s="34">
        <v>12</v>
      </c>
      <c r="G59" s="34"/>
      <c r="H59" s="34"/>
      <c r="I59" s="35"/>
    </row>
    <row r="60" spans="1:9" ht="38.25">
      <c r="A60" s="47"/>
      <c r="B60" s="47"/>
      <c r="C60" s="48" t="s">
        <v>316</v>
      </c>
      <c r="D60" s="49"/>
      <c r="E60" s="34">
        <f>SUM(E61:E62)</f>
        <v>83</v>
      </c>
      <c r="F60" s="34">
        <f>SUM(F61:F62)</f>
        <v>83</v>
      </c>
      <c r="G60" s="34">
        <f>SUM(G61:G62)</f>
        <v>0</v>
      </c>
      <c r="H60" s="34">
        <f>SUM(H61:H62)</f>
        <v>0</v>
      </c>
      <c r="I60" s="34">
        <f>SUM(I61:I62)</f>
        <v>0</v>
      </c>
    </row>
    <row r="61" spans="1:9" ht="25.5">
      <c r="A61" s="47"/>
      <c r="B61" s="47"/>
      <c r="C61" s="39" t="s">
        <v>435</v>
      </c>
      <c r="D61" s="31">
        <v>43373</v>
      </c>
      <c r="E61" s="34">
        <v>48</v>
      </c>
      <c r="F61" s="34">
        <v>48</v>
      </c>
      <c r="G61" s="34"/>
      <c r="H61" s="34">
        <v>0</v>
      </c>
      <c r="I61" s="35">
        <v>0</v>
      </c>
    </row>
    <row r="62" spans="1:10" ht="25.5">
      <c r="A62" s="47"/>
      <c r="B62" s="47"/>
      <c r="C62" s="39" t="s">
        <v>436</v>
      </c>
      <c r="D62" s="82">
        <v>43373</v>
      </c>
      <c r="E62" s="83">
        <v>35</v>
      </c>
      <c r="F62" s="83">
        <v>35</v>
      </c>
      <c r="G62" s="83"/>
      <c r="H62" s="55"/>
      <c r="I62" s="55"/>
      <c r="J62" s="2"/>
    </row>
    <row r="63" spans="1:9" ht="38.25">
      <c r="A63" s="47"/>
      <c r="B63" s="47"/>
      <c r="C63" s="48" t="s">
        <v>317</v>
      </c>
      <c r="D63" s="49"/>
      <c r="E63" s="29">
        <f>SUM(E64:E65)</f>
        <v>0</v>
      </c>
      <c r="F63" s="29">
        <f>SUM(F64:F65)</f>
        <v>0</v>
      </c>
      <c r="G63" s="29">
        <f>SUM(G64:G65)</f>
        <v>0</v>
      </c>
      <c r="H63" s="29">
        <f>SUM(H64:H65)</f>
        <v>0</v>
      </c>
      <c r="I63" s="29">
        <f>SUM(I64:I65)</f>
        <v>0</v>
      </c>
    </row>
    <row r="64" spans="1:9" ht="12.75">
      <c r="A64" s="47"/>
      <c r="B64" s="47"/>
      <c r="C64" s="44" t="s">
        <v>397</v>
      </c>
      <c r="D64" s="82">
        <v>42821</v>
      </c>
      <c r="E64" s="41"/>
      <c r="F64" s="41"/>
      <c r="G64" s="41"/>
      <c r="H64" s="41"/>
      <c r="I64" s="41"/>
    </row>
    <row r="65" spans="1:9" ht="25.5">
      <c r="A65" s="47"/>
      <c r="B65" s="47"/>
      <c r="C65" s="84" t="s">
        <v>437</v>
      </c>
      <c r="D65" s="85">
        <v>43096</v>
      </c>
      <c r="E65" s="33"/>
      <c r="F65" s="33"/>
      <c r="G65" s="33"/>
      <c r="H65" s="28">
        <v>0</v>
      </c>
      <c r="I65" s="26">
        <v>0</v>
      </c>
    </row>
    <row r="66" spans="1:9" ht="63.75">
      <c r="A66" s="47"/>
      <c r="B66" s="47"/>
      <c r="C66" s="48" t="s">
        <v>318</v>
      </c>
      <c r="D66" s="49"/>
      <c r="E66" s="27">
        <f>SUM(E67:E67)</f>
        <v>0</v>
      </c>
      <c r="F66" s="27">
        <f>SUM(F67:F67)</f>
        <v>0</v>
      </c>
      <c r="G66" s="27">
        <f>SUM(G67:G67)</f>
        <v>0</v>
      </c>
      <c r="H66" s="27">
        <f>SUM(H67:H67)</f>
        <v>0</v>
      </c>
      <c r="I66" s="27">
        <f>SUM(I67:I67)</f>
        <v>0</v>
      </c>
    </row>
    <row r="67" spans="1:9" ht="12.75">
      <c r="A67" s="47"/>
      <c r="B67" s="47"/>
      <c r="C67" s="48" t="s">
        <v>315</v>
      </c>
      <c r="D67" s="49"/>
      <c r="E67" s="33">
        <v>0</v>
      </c>
      <c r="F67" s="33">
        <v>0</v>
      </c>
      <c r="G67" s="33">
        <v>0</v>
      </c>
      <c r="H67" s="28">
        <v>0</v>
      </c>
      <c r="I67" s="26">
        <v>0</v>
      </c>
    </row>
    <row r="68" spans="1:9" ht="25.5">
      <c r="A68" s="47"/>
      <c r="B68" s="54">
        <v>3</v>
      </c>
      <c r="C68" s="48" t="s">
        <v>320</v>
      </c>
      <c r="D68" s="49"/>
      <c r="E68" s="33">
        <v>0</v>
      </c>
      <c r="F68" s="33">
        <v>0</v>
      </c>
      <c r="G68" s="33">
        <v>0</v>
      </c>
      <c r="H68" s="28">
        <v>0</v>
      </c>
      <c r="I68" s="26">
        <v>0</v>
      </c>
    </row>
    <row r="69" spans="1:9" ht="25.5">
      <c r="A69" s="47"/>
      <c r="B69" s="47"/>
      <c r="C69" s="48" t="s">
        <v>314</v>
      </c>
      <c r="D69" s="49"/>
      <c r="E69" s="33">
        <v>0</v>
      </c>
      <c r="F69" s="33">
        <v>0</v>
      </c>
      <c r="G69" s="33">
        <v>0</v>
      </c>
      <c r="H69" s="28">
        <v>0</v>
      </c>
      <c r="I69" s="26">
        <v>0</v>
      </c>
    </row>
    <row r="70" spans="1:9" ht="12.75">
      <c r="A70" s="47"/>
      <c r="B70" s="47"/>
      <c r="C70" s="48" t="s">
        <v>315</v>
      </c>
      <c r="D70" s="49"/>
      <c r="E70" s="33">
        <v>0</v>
      </c>
      <c r="F70" s="33">
        <v>0</v>
      </c>
      <c r="G70" s="33">
        <v>0</v>
      </c>
      <c r="H70" s="28">
        <v>0</v>
      </c>
      <c r="I70" s="26">
        <v>0</v>
      </c>
    </row>
    <row r="71" spans="1:9" ht="12.75">
      <c r="A71" s="47"/>
      <c r="B71" s="47"/>
      <c r="C71" s="48" t="s">
        <v>315</v>
      </c>
      <c r="D71" s="49"/>
      <c r="E71" s="33">
        <v>0</v>
      </c>
      <c r="F71" s="33">
        <v>0</v>
      </c>
      <c r="G71" s="33">
        <v>0</v>
      </c>
      <c r="H71" s="28">
        <v>0</v>
      </c>
      <c r="I71" s="26">
        <v>0</v>
      </c>
    </row>
    <row r="72" spans="1:9" ht="38.25">
      <c r="A72" s="47"/>
      <c r="B72" s="47"/>
      <c r="C72" s="48" t="s">
        <v>316</v>
      </c>
      <c r="D72" s="49"/>
      <c r="E72" s="33">
        <v>0</v>
      </c>
      <c r="F72" s="33">
        <v>0</v>
      </c>
      <c r="G72" s="33">
        <v>0</v>
      </c>
      <c r="H72" s="28">
        <v>0</v>
      </c>
      <c r="I72" s="26">
        <v>0</v>
      </c>
    </row>
    <row r="73" spans="1:9" ht="12.75">
      <c r="A73" s="47"/>
      <c r="B73" s="47"/>
      <c r="C73" s="48" t="s">
        <v>315</v>
      </c>
      <c r="D73" s="49"/>
      <c r="E73" s="33">
        <v>0</v>
      </c>
      <c r="F73" s="33">
        <v>0</v>
      </c>
      <c r="G73" s="33">
        <v>0</v>
      </c>
      <c r="H73" s="28">
        <v>0</v>
      </c>
      <c r="I73" s="26">
        <v>0</v>
      </c>
    </row>
    <row r="74" spans="1:9" ht="12.75">
      <c r="A74" s="47"/>
      <c r="B74" s="47"/>
      <c r="C74" s="48" t="s">
        <v>315</v>
      </c>
      <c r="D74" s="49"/>
      <c r="E74" s="33">
        <v>0</v>
      </c>
      <c r="F74" s="33">
        <v>0</v>
      </c>
      <c r="G74" s="33">
        <v>0</v>
      </c>
      <c r="H74" s="28">
        <v>0</v>
      </c>
      <c r="I74" s="26">
        <v>0</v>
      </c>
    </row>
    <row r="75" spans="1:9" ht="38.25">
      <c r="A75" s="47"/>
      <c r="B75" s="47"/>
      <c r="C75" s="48" t="s">
        <v>317</v>
      </c>
      <c r="D75" s="49"/>
      <c r="E75" s="33">
        <v>0</v>
      </c>
      <c r="F75" s="33">
        <v>0</v>
      </c>
      <c r="G75" s="33">
        <v>0</v>
      </c>
      <c r="H75" s="28">
        <v>0</v>
      </c>
      <c r="I75" s="26">
        <v>0</v>
      </c>
    </row>
    <row r="76" spans="1:9" ht="12.75" customHeight="1" hidden="1">
      <c r="A76" s="47"/>
      <c r="B76" s="47"/>
      <c r="C76" s="48" t="s">
        <v>315</v>
      </c>
      <c r="D76" s="49"/>
      <c r="E76" s="33">
        <v>0</v>
      </c>
      <c r="F76" s="33">
        <v>0</v>
      </c>
      <c r="G76" s="33">
        <v>0</v>
      </c>
      <c r="H76" s="28">
        <v>0</v>
      </c>
      <c r="I76" s="26">
        <v>0</v>
      </c>
    </row>
    <row r="77" spans="1:9" ht="12.75" customHeight="1" hidden="1">
      <c r="A77" s="47"/>
      <c r="B77" s="47"/>
      <c r="C77" s="48" t="s">
        <v>315</v>
      </c>
      <c r="D77" s="49"/>
      <c r="E77" s="33">
        <v>0</v>
      </c>
      <c r="F77" s="33">
        <v>0</v>
      </c>
      <c r="G77" s="33">
        <v>0</v>
      </c>
      <c r="H77" s="28">
        <v>0</v>
      </c>
      <c r="I77" s="26">
        <v>0</v>
      </c>
    </row>
    <row r="78" spans="1:9" ht="63.75">
      <c r="A78" s="47"/>
      <c r="B78" s="47"/>
      <c r="C78" s="48" t="s">
        <v>318</v>
      </c>
      <c r="D78" s="49"/>
      <c r="E78" s="33">
        <v>0</v>
      </c>
      <c r="F78" s="33">
        <v>0</v>
      </c>
      <c r="G78" s="33">
        <v>0</v>
      </c>
      <c r="H78" s="28">
        <v>0</v>
      </c>
      <c r="I78" s="26">
        <v>0</v>
      </c>
    </row>
    <row r="79" spans="1:9" ht="12.75" customHeight="1" hidden="1">
      <c r="A79" s="47"/>
      <c r="B79" s="47"/>
      <c r="C79" s="48" t="s">
        <v>315</v>
      </c>
      <c r="D79" s="49"/>
      <c r="E79" s="33">
        <v>0</v>
      </c>
      <c r="F79" s="33">
        <v>0</v>
      </c>
      <c r="G79" s="33">
        <v>0</v>
      </c>
      <c r="H79" s="28">
        <v>0</v>
      </c>
      <c r="I79" s="26">
        <v>0</v>
      </c>
    </row>
    <row r="80" spans="1:9" ht="12.75" customHeight="1" hidden="1">
      <c r="A80" s="47"/>
      <c r="B80" s="47"/>
      <c r="C80" s="48" t="s">
        <v>315</v>
      </c>
      <c r="D80" s="49"/>
      <c r="E80" s="33">
        <v>0</v>
      </c>
      <c r="F80" s="33">
        <v>0</v>
      </c>
      <c r="G80" s="33">
        <v>0</v>
      </c>
      <c r="H80" s="28">
        <v>0</v>
      </c>
      <c r="I80" s="26">
        <v>0</v>
      </c>
    </row>
    <row r="81" spans="1:9" ht="12.75">
      <c r="A81" s="47"/>
      <c r="B81" s="54">
        <v>4</v>
      </c>
      <c r="C81" s="48" t="s">
        <v>321</v>
      </c>
      <c r="D81" s="49"/>
      <c r="E81" s="33">
        <v>0</v>
      </c>
      <c r="F81" s="33">
        <v>0</v>
      </c>
      <c r="G81" s="33">
        <v>0</v>
      </c>
      <c r="H81" s="28">
        <v>0</v>
      </c>
      <c r="I81" s="26">
        <v>0</v>
      </c>
    </row>
    <row r="82" spans="1:9" ht="12.75" customHeight="1" hidden="1">
      <c r="A82" s="47"/>
      <c r="B82" s="54">
        <v>5</v>
      </c>
      <c r="C82" s="48" t="s">
        <v>322</v>
      </c>
      <c r="D82" s="49"/>
      <c r="E82" s="29">
        <f>E83+E84</f>
        <v>0</v>
      </c>
      <c r="F82" s="29">
        <f>F83+F84</f>
        <v>0</v>
      </c>
      <c r="G82" s="29">
        <f>G83+G84</f>
        <v>0</v>
      </c>
      <c r="H82" s="29">
        <f>H83+H84</f>
        <v>0</v>
      </c>
      <c r="I82" s="29">
        <f>I83+I84</f>
        <v>0</v>
      </c>
    </row>
    <row r="83" spans="1:9" ht="12.75" customHeight="1" hidden="1">
      <c r="A83" s="47"/>
      <c r="B83" s="47"/>
      <c r="C83" s="48" t="s">
        <v>308</v>
      </c>
      <c r="D83" s="56"/>
      <c r="E83" s="33">
        <v>0</v>
      </c>
      <c r="F83" s="33">
        <v>0</v>
      </c>
      <c r="G83" s="33">
        <v>0</v>
      </c>
      <c r="H83" s="28">
        <v>0</v>
      </c>
      <c r="I83" s="26">
        <v>0</v>
      </c>
    </row>
    <row r="84" spans="1:9" ht="12.75">
      <c r="A84" s="47"/>
      <c r="B84" s="47"/>
      <c r="C84" s="48" t="s">
        <v>323</v>
      </c>
      <c r="D84" s="49"/>
      <c r="E84" s="33">
        <v>0</v>
      </c>
      <c r="F84" s="33">
        <v>0</v>
      </c>
      <c r="G84" s="33">
        <v>0</v>
      </c>
      <c r="H84" s="28">
        <v>0</v>
      </c>
      <c r="I84" s="26">
        <v>0</v>
      </c>
    </row>
    <row r="85" ht="12.75" customHeight="1" hidden="1">
      <c r="F85" s="1"/>
    </row>
    <row r="86" ht="12.75" customHeight="1" hidden="1">
      <c r="F86" s="1"/>
    </row>
    <row r="87" ht="27" customHeight="1">
      <c r="F87" s="1"/>
    </row>
    <row r="88" spans="3:10" ht="12.75">
      <c r="C88" s="9" t="str">
        <f>'[1]ANEXA1'!B73</f>
        <v>DIRECTOR GENERAL</v>
      </c>
      <c r="E88" s="132" t="str">
        <f>'[1]ANEXA1'!H73</f>
        <v>DIRECTOR ECONOMIC</v>
      </c>
      <c r="F88" s="132"/>
      <c r="G88" s="132"/>
      <c r="H88" s="132"/>
      <c r="I88" s="132"/>
      <c r="J88" s="132"/>
    </row>
    <row r="89" spans="3:10" ht="12.75">
      <c r="C89" s="37" t="str">
        <f>'[1]ANEXA1'!B74</f>
        <v>BUJOR IONUT ANTONIO</v>
      </c>
      <c r="E89" s="16" t="str">
        <f>'[2]ANEXA1'!H75</f>
        <v>FABIAN DANA IOANA</v>
      </c>
      <c r="F89" s="16"/>
      <c r="G89" s="16"/>
      <c r="H89" s="16"/>
      <c r="I89" s="16"/>
      <c r="J89" s="16"/>
    </row>
    <row r="90" ht="12.75">
      <c r="F90" s="1"/>
    </row>
    <row r="91" ht="12.75">
      <c r="F91" s="1"/>
    </row>
    <row r="92" spans="5:6" ht="12.75" customHeight="1">
      <c r="E92" t="s">
        <v>389</v>
      </c>
      <c r="F92" s="1"/>
    </row>
    <row r="93" spans="5:6" ht="12.75">
      <c r="E93" t="s">
        <v>390</v>
      </c>
      <c r="F93" s="1"/>
    </row>
    <row r="94" ht="12.75" customHeight="1">
      <c r="F94" s="1"/>
    </row>
    <row r="95" ht="12.75">
      <c r="F95" s="1"/>
    </row>
    <row r="96" spans="5:6" ht="12.75">
      <c r="E96" t="str">
        <f>'[1]ANEXA1'!H77</f>
        <v>VIZAT CFG</v>
      </c>
      <c r="F96" s="1"/>
    </row>
    <row r="97" ht="12.75">
      <c r="F97" s="1"/>
    </row>
  </sheetData>
  <sheetProtection selectLockedCells="1" selectUnlockedCells="1"/>
  <mergeCells count="9">
    <mergeCell ref="E88:J88"/>
    <mergeCell ref="H1:I1"/>
    <mergeCell ref="A8:I8"/>
    <mergeCell ref="A12:A13"/>
    <mergeCell ref="B12:B13"/>
    <mergeCell ref="C12:C13"/>
    <mergeCell ref="D12:D13"/>
    <mergeCell ref="E12:F12"/>
    <mergeCell ref="G12:I12"/>
  </mergeCells>
  <printOptions/>
  <pageMargins left="0.7874015748031497" right="0.7874015748031497" top="1.062992125984252" bottom="1.062992125984252" header="0.7874015748031497" footer="0.7874015748031497"/>
  <pageSetup horizontalDpi="600" verticalDpi="600" orientation="portrait" paperSize="9" r:id="rId1"/>
  <headerFooter alignWithMargins="0">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dimension ref="A1:M32"/>
  <sheetViews>
    <sheetView zoomScale="94" zoomScaleNormal="94" zoomScalePageLayoutView="0" workbookViewId="0" topLeftCell="A1">
      <selection activeCell="A6" sqref="A6:K6"/>
    </sheetView>
  </sheetViews>
  <sheetFormatPr defaultColWidth="11.57421875" defaultRowHeight="12.75"/>
  <cols>
    <col min="1" max="1" width="8.28125" style="0" customWidth="1"/>
    <col min="2" max="2" width="33.421875" style="0" customWidth="1"/>
    <col min="3" max="3" width="9.57421875" style="0" customWidth="1"/>
    <col min="4" max="4" width="9.8515625" style="0" customWidth="1"/>
    <col min="5" max="5" width="9.00390625" style="0" customWidth="1"/>
    <col min="6" max="6" width="9.7109375" style="0" customWidth="1"/>
    <col min="7" max="7" width="8.421875" style="0" customWidth="1"/>
    <col min="8" max="8" width="8.57421875" style="0" customWidth="1"/>
    <col min="9" max="9" width="8.7109375" style="0" customWidth="1"/>
    <col min="10" max="10" width="7.421875" style="0" customWidth="1"/>
    <col min="11" max="11" width="8.421875" style="0" customWidth="1"/>
  </cols>
  <sheetData>
    <row r="1" spans="1:11" ht="12.75" customHeight="1">
      <c r="A1" s="2"/>
      <c r="B1" s="2"/>
      <c r="C1" s="2"/>
      <c r="D1" s="3"/>
      <c r="E1" s="3"/>
      <c r="F1" s="3"/>
      <c r="G1" s="3"/>
      <c r="H1" s="3"/>
      <c r="I1" s="3"/>
      <c r="J1" s="111" t="s">
        <v>324</v>
      </c>
      <c r="K1" s="111"/>
    </row>
    <row r="2" spans="1:13" ht="12.75" customHeight="1">
      <c r="A2" s="4" t="str">
        <f>ANEXA1!A2</f>
        <v>PRIMARIA MUNICIPIULUI SATU MARE</v>
      </c>
      <c r="B2" s="5"/>
      <c r="C2" s="5"/>
      <c r="D2" s="6"/>
      <c r="E2" s="6"/>
      <c r="F2" s="6"/>
      <c r="G2" s="6"/>
      <c r="H2" s="6"/>
      <c r="I2" s="3"/>
      <c r="J2" s="3"/>
      <c r="K2" s="3"/>
      <c r="L2" s="3"/>
      <c r="M2" s="18"/>
    </row>
    <row r="3" spans="1:13" ht="12.75" customHeight="1">
      <c r="A3" s="4" t="str">
        <f>ANEXA1!A3</f>
        <v>Operatorul economic: TRANSURBAN SA</v>
      </c>
      <c r="B3" s="5"/>
      <c r="C3" s="5"/>
      <c r="D3" s="6"/>
      <c r="E3" s="6"/>
      <c r="F3" s="6"/>
      <c r="G3" s="6"/>
      <c r="H3" s="6" t="s">
        <v>391</v>
      </c>
      <c r="I3" s="3"/>
      <c r="J3" s="3"/>
      <c r="K3" s="3"/>
      <c r="L3" s="3"/>
      <c r="M3" s="18"/>
    </row>
    <row r="4" spans="1:13" ht="12.75" customHeight="1">
      <c r="A4" s="4" t="str">
        <f>ANEXA1!A4</f>
        <v>Sediul/Adresa: Satu Mare, str. Gara ferastrau, nr. 9</v>
      </c>
      <c r="B4" s="5"/>
      <c r="C4" s="5"/>
      <c r="D4" s="6"/>
      <c r="E4" s="6"/>
      <c r="F4" s="6"/>
      <c r="G4" s="6"/>
      <c r="H4" s="6"/>
      <c r="I4" s="3"/>
      <c r="J4" s="3"/>
      <c r="K4" s="3"/>
      <c r="L4" s="3"/>
      <c r="M4" s="18"/>
    </row>
    <row r="5" spans="1:13" ht="12.75" customHeight="1">
      <c r="A5" s="4" t="str">
        <f>ANEXA1!A5</f>
        <v>Cod unic de înregistrare RO18171186</v>
      </c>
      <c r="B5" s="5"/>
      <c r="C5" s="5"/>
      <c r="D5" s="6"/>
      <c r="E5" s="6"/>
      <c r="F5" s="6"/>
      <c r="G5" s="6"/>
      <c r="H5" s="6"/>
      <c r="I5" s="3"/>
      <c r="J5" s="3"/>
      <c r="K5" s="3"/>
      <c r="L5" s="3"/>
      <c r="M5" s="18"/>
    </row>
    <row r="6" spans="1:13" ht="12.75" customHeight="1">
      <c r="A6" s="112" t="s">
        <v>325</v>
      </c>
      <c r="B6" s="112"/>
      <c r="C6" s="112"/>
      <c r="D6" s="112"/>
      <c r="E6" s="112"/>
      <c r="F6" s="112"/>
      <c r="G6" s="112"/>
      <c r="H6" s="112"/>
      <c r="I6" s="112"/>
      <c r="J6" s="112"/>
      <c r="K6" s="112"/>
      <c r="L6" s="3"/>
      <c r="M6" s="2"/>
    </row>
    <row r="7" spans="1:13" ht="12.75" customHeight="1">
      <c r="A7" s="17"/>
      <c r="B7" s="2"/>
      <c r="C7" s="2"/>
      <c r="D7" s="3"/>
      <c r="E7" s="3"/>
      <c r="F7" s="3"/>
      <c r="G7" s="3"/>
      <c r="H7" s="3"/>
      <c r="I7" s="3"/>
      <c r="J7" s="3"/>
      <c r="K7" s="3"/>
      <c r="L7" s="3"/>
      <c r="M7" s="2"/>
    </row>
    <row r="8" spans="1:13" ht="12.75" customHeight="1">
      <c r="A8" s="2"/>
      <c r="B8" s="2"/>
      <c r="C8" s="2"/>
      <c r="D8" s="3"/>
      <c r="E8" s="3"/>
      <c r="F8" s="3"/>
      <c r="G8" s="3"/>
      <c r="H8" s="3"/>
      <c r="I8" s="3"/>
      <c r="J8" s="3"/>
      <c r="K8" s="3"/>
      <c r="L8" s="3"/>
      <c r="M8" s="2"/>
    </row>
    <row r="9" spans="1:11" ht="12.75" customHeight="1">
      <c r="A9" s="2"/>
      <c r="B9" s="2"/>
      <c r="C9" s="2"/>
      <c r="D9" s="3"/>
      <c r="E9" s="3"/>
      <c r="F9" s="3"/>
      <c r="G9" s="3"/>
      <c r="H9" s="3"/>
      <c r="I9" s="3"/>
      <c r="J9" s="3"/>
      <c r="K9" s="9" t="s">
        <v>6</v>
      </c>
    </row>
    <row r="10" spans="1:11" ht="12.75" customHeight="1">
      <c r="A10" s="108" t="s">
        <v>294</v>
      </c>
      <c r="B10" s="108" t="s">
        <v>326</v>
      </c>
      <c r="C10" s="108" t="s">
        <v>327</v>
      </c>
      <c r="D10" s="108" t="s">
        <v>328</v>
      </c>
      <c r="E10" s="108"/>
      <c r="F10" s="108" t="s">
        <v>329</v>
      </c>
      <c r="G10" s="108"/>
      <c r="H10" s="108" t="s">
        <v>330</v>
      </c>
      <c r="I10" s="108"/>
      <c r="J10" s="108" t="s">
        <v>331</v>
      </c>
      <c r="K10" s="108"/>
    </row>
    <row r="11" spans="1:11" ht="12.75" customHeight="1">
      <c r="A11" s="108"/>
      <c r="B11" s="108"/>
      <c r="C11" s="108"/>
      <c r="D11" s="108" t="s">
        <v>332</v>
      </c>
      <c r="E11" s="108"/>
      <c r="F11" s="108" t="s">
        <v>333</v>
      </c>
      <c r="G11" s="108"/>
      <c r="H11" s="108" t="s">
        <v>333</v>
      </c>
      <c r="I11" s="108"/>
      <c r="J11" s="108" t="s">
        <v>333</v>
      </c>
      <c r="K11" s="108"/>
    </row>
    <row r="12" spans="1:11" ht="25.5">
      <c r="A12" s="108"/>
      <c r="B12" s="108"/>
      <c r="C12" s="108"/>
      <c r="D12" s="11" t="s">
        <v>334</v>
      </c>
      <c r="E12" s="11" t="s">
        <v>92</v>
      </c>
      <c r="F12" s="11" t="s">
        <v>335</v>
      </c>
      <c r="G12" s="11" t="s">
        <v>92</v>
      </c>
      <c r="H12" s="11" t="s">
        <v>335</v>
      </c>
      <c r="I12" s="11" t="s">
        <v>92</v>
      </c>
      <c r="J12" s="11" t="s">
        <v>335</v>
      </c>
      <c r="K12" s="11" t="s">
        <v>92</v>
      </c>
    </row>
    <row r="13" spans="1:11" ht="12.75">
      <c r="A13" s="11">
        <v>0</v>
      </c>
      <c r="B13" s="11">
        <v>1</v>
      </c>
      <c r="C13" s="11">
        <v>2</v>
      </c>
      <c r="D13" s="11">
        <v>3</v>
      </c>
      <c r="E13" s="11">
        <v>4</v>
      </c>
      <c r="F13" s="11">
        <v>5</v>
      </c>
      <c r="G13" s="11">
        <v>6</v>
      </c>
      <c r="H13" s="11">
        <v>7</v>
      </c>
      <c r="I13" s="11">
        <v>8</v>
      </c>
      <c r="J13" s="11">
        <v>9</v>
      </c>
      <c r="K13" s="11">
        <v>10</v>
      </c>
    </row>
    <row r="14" spans="1:11" ht="25.5">
      <c r="A14" s="12" t="s">
        <v>336</v>
      </c>
      <c r="B14" s="14" t="s">
        <v>325</v>
      </c>
      <c r="C14" s="20"/>
      <c r="D14" s="13"/>
      <c r="E14" s="13"/>
      <c r="F14" s="20"/>
      <c r="G14" s="20"/>
      <c r="H14" s="20"/>
      <c r="I14" s="20"/>
      <c r="J14" s="20"/>
      <c r="K14" s="20"/>
    </row>
    <row r="15" spans="1:11" ht="12.75">
      <c r="A15" s="12">
        <v>1</v>
      </c>
      <c r="B15" s="14" t="s">
        <v>337</v>
      </c>
      <c r="C15" s="20"/>
      <c r="D15" s="12" t="s">
        <v>83</v>
      </c>
      <c r="E15" s="12" t="s">
        <v>83</v>
      </c>
      <c r="F15" s="20"/>
      <c r="G15" s="20"/>
      <c r="H15" s="20"/>
      <c r="I15" s="20"/>
      <c r="J15" s="20"/>
      <c r="K15" s="20"/>
    </row>
    <row r="16" spans="1:11" ht="12.75">
      <c r="A16" s="12">
        <v>2</v>
      </c>
      <c r="B16" s="14" t="s">
        <v>338</v>
      </c>
      <c r="C16" s="20"/>
      <c r="D16" s="12" t="s">
        <v>83</v>
      </c>
      <c r="E16" s="12" t="s">
        <v>83</v>
      </c>
      <c r="F16" s="20"/>
      <c r="G16" s="20"/>
      <c r="H16" s="20"/>
      <c r="I16" s="20"/>
      <c r="J16" s="20"/>
      <c r="K16" s="20"/>
    </row>
    <row r="17" spans="1:11" ht="12.75">
      <c r="A17" s="13"/>
      <c r="B17" s="14" t="s">
        <v>339</v>
      </c>
      <c r="C17" s="20"/>
      <c r="D17" s="12" t="s">
        <v>83</v>
      </c>
      <c r="E17" s="12" t="s">
        <v>83</v>
      </c>
      <c r="F17" s="20"/>
      <c r="G17" s="20"/>
      <c r="H17" s="20"/>
      <c r="I17" s="20"/>
      <c r="J17" s="20"/>
      <c r="K17" s="20"/>
    </row>
    <row r="18" spans="1:11" ht="12.75">
      <c r="A18" s="13"/>
      <c r="B18" s="14" t="s">
        <v>340</v>
      </c>
      <c r="C18" s="20"/>
      <c r="D18" s="12" t="s">
        <v>83</v>
      </c>
      <c r="E18" s="12" t="s">
        <v>83</v>
      </c>
      <c r="F18" s="20"/>
      <c r="G18" s="20"/>
      <c r="H18" s="20"/>
      <c r="I18" s="20"/>
      <c r="J18" s="20"/>
      <c r="K18" s="20"/>
    </row>
    <row r="19" spans="1:11" ht="25.5">
      <c r="A19" s="12" t="s">
        <v>341</v>
      </c>
      <c r="B19" s="14" t="s">
        <v>342</v>
      </c>
      <c r="C19" s="20"/>
      <c r="D19" s="13"/>
      <c r="E19" s="13"/>
      <c r="F19" s="20"/>
      <c r="G19" s="20"/>
      <c r="H19" s="20"/>
      <c r="I19" s="20"/>
      <c r="J19" s="20"/>
      <c r="K19" s="20"/>
    </row>
    <row r="20" spans="1:11" ht="12.75">
      <c r="A20" s="12">
        <v>1</v>
      </c>
      <c r="B20" s="14" t="s">
        <v>343</v>
      </c>
      <c r="C20" s="20"/>
      <c r="D20" s="12" t="s">
        <v>83</v>
      </c>
      <c r="E20" s="12" t="s">
        <v>83</v>
      </c>
      <c r="F20" s="20"/>
      <c r="G20" s="20"/>
      <c r="H20" s="20"/>
      <c r="I20" s="20"/>
      <c r="J20" s="20"/>
      <c r="K20" s="20"/>
    </row>
    <row r="21" spans="1:11" ht="12.75">
      <c r="A21" s="12">
        <v>2</v>
      </c>
      <c r="B21" s="14" t="s">
        <v>344</v>
      </c>
      <c r="C21" s="20"/>
      <c r="D21" s="12" t="s">
        <v>83</v>
      </c>
      <c r="E21" s="12" t="s">
        <v>83</v>
      </c>
      <c r="F21" s="20"/>
      <c r="G21" s="20"/>
      <c r="H21" s="20"/>
      <c r="I21" s="20"/>
      <c r="J21" s="20"/>
      <c r="K21" s="20"/>
    </row>
    <row r="22" spans="1:11" ht="12.75">
      <c r="A22" s="13"/>
      <c r="B22" s="14" t="s">
        <v>345</v>
      </c>
      <c r="C22" s="20"/>
      <c r="D22" s="12" t="s">
        <v>83</v>
      </c>
      <c r="E22" s="12" t="s">
        <v>83</v>
      </c>
      <c r="F22" s="20"/>
      <c r="G22" s="20"/>
      <c r="H22" s="20"/>
      <c r="I22" s="20"/>
      <c r="J22" s="20"/>
      <c r="K22" s="20"/>
    </row>
    <row r="23" spans="1:11" ht="12.75">
      <c r="A23" s="13"/>
      <c r="B23" s="14" t="s">
        <v>346</v>
      </c>
      <c r="C23" s="20"/>
      <c r="D23" s="12" t="s">
        <v>83</v>
      </c>
      <c r="E23" s="12" t="s">
        <v>83</v>
      </c>
      <c r="F23" s="20"/>
      <c r="G23" s="20"/>
      <c r="H23" s="20"/>
      <c r="I23" s="20"/>
      <c r="J23" s="20"/>
      <c r="K23" s="20"/>
    </row>
    <row r="24" spans="1:11" ht="12.75">
      <c r="A24" s="12" t="s">
        <v>347</v>
      </c>
      <c r="B24" s="14" t="s">
        <v>348</v>
      </c>
      <c r="C24" s="20"/>
      <c r="D24" s="13"/>
      <c r="E24" s="13"/>
      <c r="F24" s="20"/>
      <c r="G24" s="20"/>
      <c r="H24" s="20"/>
      <c r="I24" s="20"/>
      <c r="J24" s="20"/>
      <c r="K24" s="20"/>
    </row>
    <row r="28" spans="2:11" ht="12.75" customHeight="1">
      <c r="B28" s="9" t="str">
        <f>ANEXA1!B73</f>
        <v>DIRECTOR GENERAL</v>
      </c>
      <c r="C28" s="9"/>
      <c r="D28" s="9"/>
      <c r="F28" s="132" t="str">
        <f>ANEXA1!H73</f>
        <v>DIRECTOR ECONOMIC</v>
      </c>
      <c r="G28" s="132"/>
      <c r="H28" s="132"/>
      <c r="I28" s="132"/>
      <c r="J28" s="16"/>
      <c r="K28" s="16"/>
    </row>
    <row r="29" spans="2:11" ht="12.75">
      <c r="B29" t="str">
        <f>ANEXA1!B74</f>
        <v>BUJOR IONUT ANTONIO</v>
      </c>
      <c r="F29" s="16" t="str">
        <f>ANEXA1!H74</f>
        <v>FABIAN DANA IOANA</v>
      </c>
      <c r="G29" s="16"/>
      <c r="H29" s="16"/>
      <c r="I29" s="16"/>
      <c r="J29" s="16"/>
      <c r="K29" s="16"/>
    </row>
    <row r="32" ht="12.75">
      <c r="F32" t="str">
        <f>ANEXA1!H77</f>
        <v>VIZAT CFG</v>
      </c>
    </row>
  </sheetData>
  <sheetProtection selectLockedCells="1" selectUnlockedCells="1"/>
  <mergeCells count="14">
    <mergeCell ref="F28:I28"/>
    <mergeCell ref="J1:K1"/>
    <mergeCell ref="A6:K6"/>
    <mergeCell ref="A10:A12"/>
    <mergeCell ref="B10:B12"/>
    <mergeCell ref="C10:C12"/>
    <mergeCell ref="D10:E10"/>
    <mergeCell ref="F10:G10"/>
    <mergeCell ref="H10:I10"/>
    <mergeCell ref="J10:K10"/>
    <mergeCell ref="D11:E11"/>
    <mergeCell ref="F11:G11"/>
    <mergeCell ref="H11:I11"/>
    <mergeCell ref="J11:K11"/>
  </mergeCells>
  <printOptions/>
  <pageMargins left="0.7874015748031497" right="0.7874015748031497" top="1.062992125984252" bottom="1.062992125984252" header="0.7874015748031497" footer="0.7874015748031497"/>
  <pageSetup horizontalDpi="300" verticalDpi="300" orientation="landscape" r:id="rId1"/>
  <headerFooter alignWithMargins="0">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dimension ref="A3:A3"/>
  <sheetViews>
    <sheetView zoomScale="94" zoomScaleNormal="94" zoomScalePageLayoutView="0" workbookViewId="0" topLeftCell="A1">
      <selection activeCell="B41" sqref="B41"/>
    </sheetView>
  </sheetViews>
  <sheetFormatPr defaultColWidth="11.57421875" defaultRowHeight="12.75"/>
  <sheetData>
    <row r="3" ht="12.75">
      <c r="A3" s="9"/>
    </row>
  </sheetData>
  <sheetProtection selectLockedCells="1" selectUnlockedCells="1"/>
  <printOptions/>
  <pageMargins left="0.7875" right="0.7875" top="1.0527777777777778" bottom="1.0527777777777778" header="0.7875" footer="0.7875"/>
  <pageSetup horizontalDpi="300" verticalDpi="300" orientation="portrait" r:id="rId2"/>
  <headerFooter alignWithMargins="0">
    <oddHeader>&amp;C&amp;"Times New Roman,Regular"&amp;12&amp;A</oddHeader>
    <oddFooter>&amp;C&amp;"Times New Roman,Regular"&amp;12Page &amp;P</oddFooter>
  </headerFooter>
  <drawing r:id="rId1"/>
</worksheet>
</file>

<file path=xl/worksheets/sheet7.xml><?xml version="1.0" encoding="utf-8"?>
<worksheet xmlns="http://schemas.openxmlformats.org/spreadsheetml/2006/main" xmlns:r="http://schemas.openxmlformats.org/officeDocument/2006/relationships">
  <dimension ref="A1:M13"/>
  <sheetViews>
    <sheetView zoomScale="94" zoomScaleNormal="94" zoomScalePageLayoutView="0" workbookViewId="0" topLeftCell="A1">
      <selection activeCell="I28" sqref="I28"/>
    </sheetView>
  </sheetViews>
  <sheetFormatPr defaultColWidth="11.57421875" defaultRowHeight="12.75"/>
  <cols>
    <col min="1" max="2" width="4.421875" style="0" customWidth="1"/>
  </cols>
  <sheetData>
    <row r="1" spans="1:11" ht="12.75" customHeight="1">
      <c r="A1" s="2"/>
      <c r="B1" s="2"/>
      <c r="C1" s="2"/>
      <c r="D1" s="3"/>
      <c r="E1" s="3"/>
      <c r="F1" s="3"/>
      <c r="G1" s="3"/>
      <c r="H1" s="3"/>
      <c r="I1" s="3"/>
      <c r="J1" s="111" t="s">
        <v>0</v>
      </c>
      <c r="K1" s="111"/>
    </row>
    <row r="2" spans="1:13" s="8" customFormat="1" ht="12.75" customHeight="1">
      <c r="A2" s="4" t="s">
        <v>1</v>
      </c>
      <c r="B2" s="5"/>
      <c r="C2" s="5"/>
      <c r="D2" s="6"/>
      <c r="E2" s="6"/>
      <c r="F2" s="6"/>
      <c r="G2" s="6"/>
      <c r="H2" s="6"/>
      <c r="I2" s="6"/>
      <c r="J2" s="6"/>
      <c r="K2" s="6"/>
      <c r="L2" s="6"/>
      <c r="M2" s="7"/>
    </row>
    <row r="3" spans="1:13" s="8" customFormat="1" ht="12.75" customHeight="1">
      <c r="A3" s="4" t="s">
        <v>2</v>
      </c>
      <c r="B3" s="5"/>
      <c r="C3" s="5"/>
      <c r="D3" s="6"/>
      <c r="E3" s="6"/>
      <c r="F3" s="6"/>
      <c r="G3" s="6"/>
      <c r="H3" s="6"/>
      <c r="I3" s="6"/>
      <c r="J3" s="6"/>
      <c r="K3" s="6"/>
      <c r="L3" s="6"/>
      <c r="M3" s="7"/>
    </row>
    <row r="4" spans="1:13" s="8" customFormat="1" ht="12.75" customHeight="1">
      <c r="A4" s="4" t="s">
        <v>3</v>
      </c>
      <c r="B4" s="5"/>
      <c r="C4" s="5"/>
      <c r="D4" s="6"/>
      <c r="E4" s="6"/>
      <c r="F4" s="6"/>
      <c r="G4" s="6"/>
      <c r="H4" s="6"/>
      <c r="I4" s="6"/>
      <c r="J4" s="6"/>
      <c r="K4" s="6"/>
      <c r="L4" s="6"/>
      <c r="M4" s="7"/>
    </row>
    <row r="5" spans="1:13" s="8" customFormat="1" ht="12.75" customHeight="1">
      <c r="A5" s="4" t="s">
        <v>4</v>
      </c>
      <c r="B5" s="5"/>
      <c r="C5" s="5"/>
      <c r="D5" s="6"/>
      <c r="E5" s="6"/>
      <c r="F5" s="6"/>
      <c r="G5" s="6"/>
      <c r="H5" s="6"/>
      <c r="I5" s="6"/>
      <c r="J5" s="6"/>
      <c r="K5" s="6"/>
      <c r="L5" s="6"/>
      <c r="M5" s="7"/>
    </row>
    <row r="6" spans="1:13" ht="12.75" customHeight="1">
      <c r="A6" s="112" t="s">
        <v>349</v>
      </c>
      <c r="B6" s="112"/>
      <c r="C6" s="112"/>
      <c r="D6" s="112"/>
      <c r="E6" s="112"/>
      <c r="F6" s="112"/>
      <c r="G6" s="112"/>
      <c r="H6" s="112"/>
      <c r="I6" s="112"/>
      <c r="J6" s="112"/>
      <c r="K6" s="112"/>
      <c r="L6" s="3"/>
      <c r="M6" s="2"/>
    </row>
    <row r="7" spans="1:13" ht="12.75" customHeight="1">
      <c r="A7" s="112" t="s">
        <v>5</v>
      </c>
      <c r="B7" s="112"/>
      <c r="C7" s="112"/>
      <c r="D7" s="112"/>
      <c r="E7" s="112"/>
      <c r="F7" s="112"/>
      <c r="G7" s="112"/>
      <c r="H7" s="112"/>
      <c r="I7" s="112"/>
      <c r="J7" s="112"/>
      <c r="K7" s="112"/>
      <c r="L7" s="3"/>
      <c r="M7" s="2"/>
    </row>
    <row r="8" spans="1:13" ht="12.75" customHeight="1">
      <c r="A8" s="2"/>
      <c r="B8" s="2"/>
      <c r="C8" s="2"/>
      <c r="D8" s="3"/>
      <c r="E8" s="3"/>
      <c r="F8" s="3"/>
      <c r="G8" s="3"/>
      <c r="H8" s="3"/>
      <c r="I8" s="3"/>
      <c r="J8" s="3"/>
      <c r="K8" s="3"/>
      <c r="L8" s="3"/>
      <c r="M8" s="2"/>
    </row>
    <row r="9" spans="1:11" ht="12.75" customHeight="1">
      <c r="A9" s="2"/>
      <c r="B9" s="2"/>
      <c r="C9" s="2"/>
      <c r="D9" s="3"/>
      <c r="E9" s="3"/>
      <c r="F9" s="3"/>
      <c r="G9" s="3"/>
      <c r="H9" s="3"/>
      <c r="I9" s="3"/>
      <c r="J9" s="3"/>
      <c r="K9" s="9" t="s">
        <v>6</v>
      </c>
    </row>
    <row r="10" spans="1:11" ht="12.75" customHeight="1">
      <c r="A10" s="138"/>
      <c r="B10" s="138"/>
      <c r="C10" s="108" t="s">
        <v>295</v>
      </c>
      <c r="D10" s="108" t="s">
        <v>8</v>
      </c>
      <c r="E10" s="108" t="s">
        <v>350</v>
      </c>
      <c r="F10" s="108" t="s">
        <v>351</v>
      </c>
      <c r="G10" s="108" t="s">
        <v>352</v>
      </c>
      <c r="H10" s="108" t="s">
        <v>353</v>
      </c>
      <c r="I10" s="108"/>
      <c r="J10" s="108" t="s">
        <v>9</v>
      </c>
      <c r="K10" s="108"/>
    </row>
    <row r="11" spans="1:11" ht="12.75" customHeight="1">
      <c r="A11" s="138"/>
      <c r="B11" s="138"/>
      <c r="C11" s="108"/>
      <c r="D11" s="108"/>
      <c r="E11" s="108"/>
      <c r="F11" s="108"/>
      <c r="G11" s="108"/>
      <c r="H11" s="108"/>
      <c r="I11" s="108"/>
      <c r="J11" s="108" t="s">
        <v>354</v>
      </c>
      <c r="K11" s="108" t="s">
        <v>355</v>
      </c>
    </row>
    <row r="12" spans="1:11" ht="12.75">
      <c r="A12" s="138"/>
      <c r="B12" s="138"/>
      <c r="C12" s="108"/>
      <c r="D12" s="108"/>
      <c r="E12" s="108"/>
      <c r="F12" s="108"/>
      <c r="G12" s="108"/>
      <c r="H12" s="11" t="s">
        <v>330</v>
      </c>
      <c r="I12" s="11" t="s">
        <v>331</v>
      </c>
      <c r="J12" s="108"/>
      <c r="K12" s="108"/>
    </row>
    <row r="13" spans="1:11" ht="12.75">
      <c r="A13" s="11">
        <v>0</v>
      </c>
      <c r="B13" s="11">
        <v>1</v>
      </c>
      <c r="C13" s="11">
        <v>2</v>
      </c>
      <c r="D13" s="11">
        <v>3</v>
      </c>
      <c r="E13" s="11">
        <v>4</v>
      </c>
      <c r="F13" s="11">
        <v>5</v>
      </c>
      <c r="G13" s="11">
        <v>6</v>
      </c>
      <c r="H13" s="11">
        <v>7</v>
      </c>
      <c r="I13" s="11">
        <v>8</v>
      </c>
      <c r="J13" s="11">
        <v>9</v>
      </c>
      <c r="K13" s="11">
        <v>10</v>
      </c>
    </row>
  </sheetData>
  <sheetProtection selectLockedCells="1" selectUnlockedCells="1"/>
  <mergeCells count="13">
    <mergeCell ref="J1:K1"/>
    <mergeCell ref="A6:K6"/>
    <mergeCell ref="A7:K7"/>
    <mergeCell ref="A10:B12"/>
    <mergeCell ref="C10:C12"/>
    <mergeCell ref="D10:D12"/>
    <mergeCell ref="E10:E12"/>
    <mergeCell ref="F10:F12"/>
    <mergeCell ref="G10:G12"/>
    <mergeCell ref="H10:I11"/>
    <mergeCell ref="J10:K10"/>
    <mergeCell ref="J11:J12"/>
    <mergeCell ref="K11:K12"/>
  </mergeCells>
  <printOptions/>
  <pageMargins left="0.7875" right="0.7875" top="1.0527777777777778" bottom="1.0527777777777778" header="0.7875" footer="0.7875"/>
  <pageSetup horizontalDpi="300" verticalDpi="300" orientation="portrait" r:id="rId1"/>
  <headerFooter alignWithMargins="0">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dimension ref="A1:Q13"/>
  <sheetViews>
    <sheetView zoomScale="94" zoomScaleNormal="94" zoomScalePageLayoutView="0" workbookViewId="0" topLeftCell="A1">
      <selection activeCell="I16" sqref="I16"/>
    </sheetView>
  </sheetViews>
  <sheetFormatPr defaultColWidth="11.57421875" defaultRowHeight="12.75"/>
  <cols>
    <col min="1" max="2" width="4.57421875" style="0" customWidth="1"/>
  </cols>
  <sheetData>
    <row r="1" spans="1:17" ht="12.75" customHeight="1">
      <c r="A1" s="2"/>
      <c r="B1" s="2"/>
      <c r="C1" s="2"/>
      <c r="D1" s="3"/>
      <c r="E1" s="3"/>
      <c r="F1" s="3"/>
      <c r="G1" s="3"/>
      <c r="H1" s="3"/>
      <c r="I1" s="3"/>
      <c r="J1" s="3"/>
      <c r="K1" s="3"/>
      <c r="L1" s="3"/>
      <c r="M1" s="3"/>
      <c r="N1" s="3"/>
      <c r="O1" s="3"/>
      <c r="P1" s="111" t="s">
        <v>95</v>
      </c>
      <c r="Q1" s="111"/>
    </row>
    <row r="2" spans="1:13" s="8" customFormat="1" ht="12.75" customHeight="1">
      <c r="A2" s="4" t="s">
        <v>1</v>
      </c>
      <c r="B2" s="5"/>
      <c r="C2" s="5"/>
      <c r="D2" s="6"/>
      <c r="E2" s="6"/>
      <c r="F2" s="6"/>
      <c r="G2" s="6"/>
      <c r="H2" s="6"/>
      <c r="I2" s="6"/>
      <c r="J2" s="6"/>
      <c r="K2" s="6"/>
      <c r="L2" s="6"/>
      <c r="M2" s="7"/>
    </row>
    <row r="3" spans="1:13" s="8" customFormat="1" ht="12.75" customHeight="1">
      <c r="A3" s="4" t="s">
        <v>2</v>
      </c>
      <c r="B3" s="5"/>
      <c r="C3" s="5"/>
      <c r="D3" s="6"/>
      <c r="E3" s="6"/>
      <c r="F3" s="6"/>
      <c r="G3" s="6"/>
      <c r="H3" s="6"/>
      <c r="I3" s="6"/>
      <c r="J3" s="6"/>
      <c r="K3" s="6"/>
      <c r="L3" s="6"/>
      <c r="M3" s="7"/>
    </row>
    <row r="4" spans="1:13" s="8" customFormat="1" ht="12.75" customHeight="1">
      <c r="A4" s="4" t="s">
        <v>3</v>
      </c>
      <c r="B4" s="5"/>
      <c r="C4" s="5"/>
      <c r="D4" s="6"/>
      <c r="E4" s="6"/>
      <c r="F4" s="6"/>
      <c r="G4" s="6"/>
      <c r="H4" s="6"/>
      <c r="I4" s="6"/>
      <c r="J4" s="6"/>
      <c r="K4" s="6"/>
      <c r="L4" s="6"/>
      <c r="M4" s="7"/>
    </row>
    <row r="5" spans="1:13" s="8" customFormat="1" ht="12.75" customHeight="1">
      <c r="A5" s="4" t="s">
        <v>4</v>
      </c>
      <c r="B5" s="5"/>
      <c r="C5" s="5"/>
      <c r="D5" s="6"/>
      <c r="E5" s="6"/>
      <c r="F5" s="6"/>
      <c r="G5" s="6"/>
      <c r="H5" s="6"/>
      <c r="I5" s="6"/>
      <c r="J5" s="6"/>
      <c r="K5" s="6"/>
      <c r="L5" s="6"/>
      <c r="M5" s="7"/>
    </row>
    <row r="6" spans="1:17" ht="12.75" customHeight="1">
      <c r="A6" s="112" t="s">
        <v>96</v>
      </c>
      <c r="B6" s="112"/>
      <c r="C6" s="112"/>
      <c r="D6" s="112"/>
      <c r="E6" s="112"/>
      <c r="F6" s="112"/>
      <c r="G6" s="112"/>
      <c r="H6" s="112"/>
      <c r="I6" s="112"/>
      <c r="J6" s="112"/>
      <c r="K6" s="112"/>
      <c r="L6" s="112"/>
      <c r="M6" s="112"/>
      <c r="N6" s="112"/>
      <c r="O6" s="112"/>
      <c r="P6" s="112"/>
      <c r="Q6" s="112"/>
    </row>
    <row r="7" spans="1:13" ht="12.75" customHeight="1">
      <c r="A7" s="17"/>
      <c r="B7" s="2"/>
      <c r="C7" s="2"/>
      <c r="D7" s="3"/>
      <c r="E7" s="3"/>
      <c r="F7" s="3"/>
      <c r="G7" s="3"/>
      <c r="H7" s="3"/>
      <c r="I7" s="3"/>
      <c r="J7" s="3"/>
      <c r="K7" s="3"/>
      <c r="L7" s="3"/>
      <c r="M7" s="2"/>
    </row>
    <row r="8" spans="1:13" ht="12.75" customHeight="1">
      <c r="A8" s="2"/>
      <c r="B8" s="2"/>
      <c r="C8" s="2"/>
      <c r="D8" s="3"/>
      <c r="E8" s="3"/>
      <c r="F8" s="3"/>
      <c r="G8" s="3"/>
      <c r="H8" s="3"/>
      <c r="I8" s="3"/>
      <c r="J8" s="3"/>
      <c r="K8" s="3"/>
      <c r="L8" s="3"/>
      <c r="M8" s="2"/>
    </row>
    <row r="9" spans="1:17" ht="12.75" customHeight="1">
      <c r="A9" s="2"/>
      <c r="B9" s="2"/>
      <c r="C9" s="2"/>
      <c r="D9" s="3"/>
      <c r="E9" s="3"/>
      <c r="F9" s="3"/>
      <c r="G9" s="3"/>
      <c r="H9" s="3"/>
      <c r="I9" s="3"/>
      <c r="J9" s="3"/>
      <c r="K9" s="3"/>
      <c r="L9" s="3"/>
      <c r="M9" s="3"/>
      <c r="N9" s="3"/>
      <c r="O9" s="3"/>
      <c r="P9" s="3"/>
      <c r="Q9" s="9" t="s">
        <v>6</v>
      </c>
    </row>
    <row r="10" spans="1:17" ht="12.75" customHeight="1">
      <c r="A10" s="138"/>
      <c r="B10" s="138"/>
      <c r="C10" s="108" t="s">
        <v>295</v>
      </c>
      <c r="D10" s="108" t="s">
        <v>8</v>
      </c>
      <c r="E10" s="108" t="s">
        <v>328</v>
      </c>
      <c r="F10" s="108"/>
      <c r="G10" s="108"/>
      <c r="H10" s="108" t="s">
        <v>329</v>
      </c>
      <c r="I10" s="108"/>
      <c r="J10" s="108"/>
      <c r="K10" s="108" t="s">
        <v>351</v>
      </c>
      <c r="L10" s="108" t="s">
        <v>9</v>
      </c>
      <c r="M10" s="108" t="s">
        <v>9</v>
      </c>
      <c r="N10" s="108" t="s">
        <v>98</v>
      </c>
      <c r="O10" s="108"/>
      <c r="P10" s="108"/>
      <c r="Q10" s="108"/>
    </row>
    <row r="11" spans="1:17" ht="12.75" customHeight="1">
      <c r="A11" s="138"/>
      <c r="B11" s="138"/>
      <c r="C11" s="108"/>
      <c r="D11" s="108"/>
      <c r="E11" s="108" t="s">
        <v>97</v>
      </c>
      <c r="F11" s="108"/>
      <c r="G11" s="108" t="s">
        <v>296</v>
      </c>
      <c r="H11" s="108" t="s">
        <v>97</v>
      </c>
      <c r="I11" s="108"/>
      <c r="J11" s="108" t="s">
        <v>356</v>
      </c>
      <c r="K11" s="108"/>
      <c r="L11" s="108"/>
      <c r="M11" s="108"/>
      <c r="N11" s="108"/>
      <c r="O11" s="108"/>
      <c r="P11" s="108"/>
      <c r="Q11" s="108"/>
    </row>
    <row r="12" spans="1:17" ht="38.25">
      <c r="A12" s="138"/>
      <c r="B12" s="138"/>
      <c r="C12" s="108"/>
      <c r="D12" s="108"/>
      <c r="E12" s="11" t="s">
        <v>99</v>
      </c>
      <c r="F12" s="11" t="s">
        <v>357</v>
      </c>
      <c r="G12" s="108"/>
      <c r="H12" s="11" t="s">
        <v>99</v>
      </c>
      <c r="I12" s="11" t="s">
        <v>357</v>
      </c>
      <c r="J12" s="108"/>
      <c r="K12" s="108"/>
      <c r="L12" s="108"/>
      <c r="M12" s="108"/>
      <c r="N12" s="11" t="s">
        <v>358</v>
      </c>
      <c r="O12" s="11" t="s">
        <v>359</v>
      </c>
      <c r="P12" s="11" t="s">
        <v>360</v>
      </c>
      <c r="Q12" s="11" t="s">
        <v>361</v>
      </c>
    </row>
    <row r="13" spans="1:17" ht="25.5">
      <c r="A13" s="11">
        <v>0</v>
      </c>
      <c r="B13" s="11">
        <v>1</v>
      </c>
      <c r="C13" s="11">
        <v>2</v>
      </c>
      <c r="D13" s="11">
        <v>3</v>
      </c>
      <c r="E13" s="11">
        <v>4</v>
      </c>
      <c r="F13" s="11" t="s">
        <v>102</v>
      </c>
      <c r="G13" s="11">
        <v>5</v>
      </c>
      <c r="H13" s="11">
        <v>6</v>
      </c>
      <c r="I13" s="11" t="s">
        <v>103</v>
      </c>
      <c r="J13" s="11">
        <v>7</v>
      </c>
      <c r="K13" s="11">
        <v>8</v>
      </c>
      <c r="L13" s="11" t="s">
        <v>362</v>
      </c>
      <c r="M13" s="11" t="s">
        <v>363</v>
      </c>
      <c r="N13" s="11">
        <v>11</v>
      </c>
      <c r="O13" s="11">
        <v>12</v>
      </c>
      <c r="P13" s="11">
        <v>13</v>
      </c>
      <c r="Q13" s="11">
        <v>14</v>
      </c>
    </row>
  </sheetData>
  <sheetProtection selectLockedCells="1" selectUnlockedCells="1"/>
  <mergeCells count="15">
    <mergeCell ref="P1:Q1"/>
    <mergeCell ref="A6:Q6"/>
    <mergeCell ref="A10:B12"/>
    <mergeCell ref="C10:C12"/>
    <mergeCell ref="D10:D12"/>
    <mergeCell ref="E10:G10"/>
    <mergeCell ref="H10:J10"/>
    <mergeCell ref="K10:K12"/>
    <mergeCell ref="L10:L12"/>
    <mergeCell ref="M10:M12"/>
    <mergeCell ref="N10:Q11"/>
    <mergeCell ref="E11:F11"/>
    <mergeCell ref="G11:G12"/>
    <mergeCell ref="H11:I11"/>
    <mergeCell ref="J11:J12"/>
  </mergeCells>
  <printOptions/>
  <pageMargins left="0.7875" right="0.7875" top="1.0527777777777778" bottom="1.0527777777777778" header="0.7875" footer="0.7875"/>
  <pageSetup horizontalDpi="300" verticalDpi="300" orientation="portrait" r:id="rId1"/>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Mariana Husar</cp:lastModifiedBy>
  <cp:lastPrinted>2019-06-18T06:29:06Z</cp:lastPrinted>
  <dcterms:created xsi:type="dcterms:W3CDTF">2016-01-13T07:29:29Z</dcterms:created>
  <dcterms:modified xsi:type="dcterms:W3CDTF">2019-06-27T10:06:39Z</dcterms:modified>
  <cp:category/>
  <cp:version/>
  <cp:contentType/>
  <cp:contentStatus/>
</cp:coreProperties>
</file>