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oct 2019" sheetId="1" r:id="rId1"/>
  </sheets>
  <definedNames/>
  <calcPr fullCalcOnLoad="1"/>
</workbook>
</file>

<file path=xl/sharedStrings.xml><?xml version="1.0" encoding="utf-8"?>
<sst xmlns="http://schemas.openxmlformats.org/spreadsheetml/2006/main" count="238" uniqueCount="174">
  <si>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</si>
  <si>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</si>
  <si>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</si>
  <si>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</si>
  <si>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</si>
  <si>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</si>
  <si>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</si>
  <si>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</si>
  <si>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</si>
  <si>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</si>
  <si>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</si>
  <si>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</si>
  <si>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</si>
  <si>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</si>
  <si>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</si>
  <si>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</si>
  <si>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</si>
  <si>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</si>
  <si>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</si>
  <si>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</si>
  <si>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</si>
  <si>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</si>
  <si>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</si>
  <si>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</si>
  <si>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</si>
  <si>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</si>
  <si>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</si>
  <si>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</si>
  <si>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</si>
  <si>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</si>
  <si>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</si>
  <si>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</si>
  <si>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</si>
  <si>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</si>
  <si>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</si>
  <si>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</si>
  <si>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</si>
  <si>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</si>
  <si>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</si>
  <si>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</si>
  <si>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</si>
  <si>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</si>
  <si>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</si>
  <si>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</si>
  <si>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</si>
  <si>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</si>
  <si>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</si>
  <si>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</si>
  <si>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</si>
  <si>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</si>
  <si>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</si>
  <si>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</si>
  <si>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</si>
  <si>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</si>
  <si>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</si>
  <si>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</si>
  <si>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</si>
  <si>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</si>
  <si>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</si>
  <si>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</si>
  <si>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</si>
  <si>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</si>
  <si>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</si>
  <si>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</si>
  <si>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</si>
  <si>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</si>
  <si>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</si>
  <si>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</si>
  <si>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</si>
  <si>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</si>
  <si>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</si>
  <si>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</si>
  <si>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</si>
  <si>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</si>
  <si>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cheltuieli transferuri SPAS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</si>
  <si>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</si>
  <si>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</si>
  <si>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</si>
  <si>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</si>
  <si>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</si>
  <si>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</si>
  <si>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</si>
  <si>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</si>
  <si>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</si>
  <si>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</si>
  <si>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</si>
  <si>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</si>
  <si>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</si>
  <si>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</si>
  <si>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</si>
  <si>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</si>
  <si>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</si>
  <si>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</si>
  <si>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</si>
  <si>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</si>
  <si>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</si>
  <si>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</si>
  <si>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</si>
  <si>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</si>
  <si>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</si>
  <si>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</si>
  <si>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</si>
  <si>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</si>
  <si>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</si>
  <si>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</si>
  <si>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</si>
  <si>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</si>
  <si>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</si>
  <si>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</si>
  <si>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</si>
  <si>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</si>
  <si>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</si>
  <si>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</si>
  <si>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</si>
  <si>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</si>
  <si>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</si>
  <si>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</si>
  <si>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</si>
  <si>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</si>
  <si>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</si>
  <si>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</si>
  <si>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</si>
  <si>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</si>
  <si>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</si>
  <si>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</si>
  <si>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</si>
  <si>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</si>
  <si>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</si>
  <si>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</si>
  <si>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</si>
  <si>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</si>
  <si>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</si>
  <si>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</si>
  <si>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</si>
  <si>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</si>
  <si>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</si>
  <si>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</si>
  <si>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Subventii de la alte administratii 4330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</si>
  <si>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</si>
  <si>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</si>
  <si>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</si>
  <si>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</si>
  <si>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</si>
  <si>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</si>
  <si>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</si>
  <si>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</si>
  <si>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</si>
  <si>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</si>
  <si>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</si>
  <si>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</si>
  <si>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</si>
  <si>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</si>
  <si>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</si>
  <si>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</si>
  <si>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</si>
  <si>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</si>
  <si>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                                                              SATU MARE PE ANUL 2019- SECŢIUNEA DE FUNCŢIONARE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</si>
  <si>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</si>
  <si>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</si>
  <si>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</si>
  <si>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</si>
  <si>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</si>
  <si>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>REALIZARI  LA 21.10.2019</t>
  </si>
  <si>
    <t>Sume alocate din cota de 7,5% 0405</t>
  </si>
  <si>
    <t xml:space="preserve">Sume defalcate din TVA pt.echilibrare -1106-                               </t>
  </si>
  <si>
    <t>Sume defalcate din TVA-1102-</t>
  </si>
  <si>
    <t>sume alocate din TVA invatamant privat 11.09</t>
  </si>
  <si>
    <t xml:space="preserve"> ANEXA 1 la H.C.L. nr. 219 din 31.10.2019</t>
  </si>
  <si>
    <t>SECRETAR,</t>
  </si>
  <si>
    <t>PREȘEDINTE DE ȘEDINȚĂ,</t>
  </si>
  <si>
    <t>MIHAELA MARIA RACOLȚA</t>
  </si>
  <si>
    <t xml:space="preserve">            KERESKÉNYI GÁBOR                                               EC. LUCIA URSU                                             EC. BORBEI TEREZIA</t>
  </si>
  <si>
    <t>SZEJKE OTTILIA</t>
  </si>
  <si>
    <t xml:space="preserve">                                                             BUGETUL LOCAL DE VENITURI ŞI CHELTUIELI AL MUNICIPIULUI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</si>
</sst>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243"/>
  <sheetViews>
    <sheetView tabSelected="1" view="pageLayout" workbookViewId="0" topLeftCell="A1">
      <selection activeCell="M4" sqref="M4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5" spans="1:17" ht="15.75">
      <c r="A5" s="1" t="s">
        <v>173</v>
      </c>
      <c r="B5" s="74"/>
      <c r="C5" s="2"/>
      <c r="D5" s="2"/>
      <c r="E5" s="74"/>
      <c r="F5" s="74"/>
      <c r="G5" s="74"/>
      <c r="H5" s="75"/>
      <c r="I5" s="75"/>
      <c r="J5" s="75"/>
      <c r="K5" s="75"/>
      <c r="L5" s="74"/>
      <c r="M5" s="74"/>
      <c r="N5" s="74"/>
      <c r="O5" s="74"/>
      <c r="P5" s="74"/>
      <c r="Q5" s="2"/>
    </row>
    <row r="6" spans="1:17" ht="15.75">
      <c r="A6" s="1" t="s">
        <v>156</v>
      </c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5.75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7" ht="15.75">
      <c r="A8" s="1"/>
      <c r="B8" s="74"/>
      <c r="C8" s="2"/>
      <c r="D8" s="2"/>
      <c r="E8" s="74"/>
      <c r="F8" s="74"/>
      <c r="G8" s="74"/>
      <c r="H8" s="75"/>
      <c r="I8" s="41"/>
      <c r="J8" s="41"/>
      <c r="K8" s="41"/>
      <c r="L8" s="75"/>
      <c r="M8" s="41"/>
      <c r="N8" s="41"/>
      <c r="O8" s="41"/>
      <c r="P8" s="41"/>
      <c r="Q8" s="2"/>
    </row>
    <row r="9" spans="1:18" ht="15.75">
      <c r="A9" s="1"/>
      <c r="B9" s="83"/>
      <c r="C9" s="2"/>
      <c r="D9" s="2"/>
      <c r="E9" s="83"/>
      <c r="F9" s="83"/>
      <c r="G9" s="83"/>
      <c r="H9" s="81"/>
      <c r="I9" s="41"/>
      <c r="J9" s="41"/>
      <c r="K9" s="41"/>
      <c r="L9" s="41"/>
      <c r="M9" s="41"/>
      <c r="N9" s="41"/>
      <c r="O9" s="41"/>
      <c r="P9" s="2" t="s">
        <v>167</v>
      </c>
      <c r="R9" s="81"/>
    </row>
    <row r="10" spans="1:18" ht="15.75">
      <c r="A10" s="1"/>
      <c r="B10" s="83"/>
      <c r="C10" s="2"/>
      <c r="D10" s="2"/>
      <c r="E10" s="83"/>
      <c r="F10" s="83"/>
      <c r="G10" s="83"/>
      <c r="H10" s="81"/>
      <c r="I10" s="41"/>
      <c r="J10" s="41"/>
      <c r="K10" s="41"/>
      <c r="L10" s="41"/>
      <c r="M10" s="41"/>
      <c r="N10" s="41"/>
      <c r="O10" s="41"/>
      <c r="P10" s="41"/>
      <c r="Q10" s="2"/>
      <c r="R10" s="81"/>
    </row>
    <row r="11" spans="1:18" ht="16.5" thickBot="1">
      <c r="A11" s="1"/>
      <c r="B11" s="83"/>
      <c r="C11" s="2"/>
      <c r="D11" s="2"/>
      <c r="E11" s="83"/>
      <c r="F11" s="83"/>
      <c r="G11" s="83"/>
      <c r="H11" s="81"/>
      <c r="I11" s="41"/>
      <c r="J11" s="41"/>
      <c r="K11" s="41"/>
      <c r="L11" s="41"/>
      <c r="M11" s="41"/>
      <c r="N11" s="41"/>
      <c r="O11" s="41"/>
      <c r="P11" s="41"/>
      <c r="Q11" s="2"/>
      <c r="R11" s="81"/>
    </row>
    <row r="12" spans="1:19" ht="69.75" customHeight="1" thickBot="1">
      <c r="A12" s="63" t="s">
        <v>147</v>
      </c>
      <c r="B12" s="62" t="s">
        <v>135</v>
      </c>
      <c r="C12" s="58" t="s">
        <v>140</v>
      </c>
      <c r="D12" s="59" t="s">
        <v>84</v>
      </c>
      <c r="E12" s="60" t="s">
        <v>123</v>
      </c>
      <c r="F12" s="60" t="s">
        <v>84</v>
      </c>
      <c r="G12" s="60"/>
      <c r="H12" s="61" t="s">
        <v>142</v>
      </c>
      <c r="I12" s="61" t="s">
        <v>145</v>
      </c>
      <c r="J12" s="61" t="s">
        <v>84</v>
      </c>
      <c r="K12" s="64" t="s">
        <v>143</v>
      </c>
      <c r="L12" s="65" t="s">
        <v>160</v>
      </c>
      <c r="M12" s="65" t="s">
        <v>162</v>
      </c>
      <c r="N12" s="65" t="s">
        <v>84</v>
      </c>
      <c r="O12" s="66" t="s">
        <v>152</v>
      </c>
      <c r="P12" s="65" t="s">
        <v>123</v>
      </c>
      <c r="Q12" s="65" t="s">
        <v>161</v>
      </c>
      <c r="R12" s="66" t="s">
        <v>157</v>
      </c>
      <c r="S12" s="65" t="s">
        <v>158</v>
      </c>
    </row>
    <row r="13" spans="1:19" ht="15.75">
      <c r="A13" s="127" t="s">
        <v>52</v>
      </c>
      <c r="B13" s="4"/>
      <c r="C13" s="4"/>
      <c r="D13" s="57"/>
      <c r="E13" s="4"/>
      <c r="F13" s="4"/>
      <c r="G13" s="4"/>
      <c r="H13" s="4"/>
      <c r="I13" s="4"/>
      <c r="J13" s="4"/>
      <c r="K13" s="4"/>
      <c r="L13" s="4">
        <v>1600000</v>
      </c>
      <c r="M13" s="4">
        <v>447539</v>
      </c>
      <c r="N13" s="57">
        <f>M13/L13</f>
        <v>0.279711875</v>
      </c>
      <c r="O13" s="4"/>
      <c r="P13" s="77"/>
      <c r="Q13" s="4">
        <f>L13+P13</f>
        <v>1600000</v>
      </c>
      <c r="R13" s="57">
        <f>Q13/M13</f>
        <v>3.5751074208057845</v>
      </c>
      <c r="S13" s="4">
        <f>Q13-M13</f>
        <v>1152461</v>
      </c>
    </row>
    <row r="14" spans="1:19" ht="26.25">
      <c r="A14" s="128" t="s">
        <v>91</v>
      </c>
      <c r="B14" s="5">
        <v>2000000</v>
      </c>
      <c r="C14" s="5">
        <v>2133950</v>
      </c>
      <c r="D14" s="6">
        <f>C14/B14</f>
        <v>1.066975</v>
      </c>
      <c r="E14" s="5"/>
      <c r="F14" s="42">
        <f aca="true" t="shared" si="0" ref="F14:F31">C14/B14</f>
        <v>1.066975</v>
      </c>
      <c r="G14" s="5"/>
      <c r="H14" s="5">
        <v>635393</v>
      </c>
      <c r="I14" s="5">
        <v>547239</v>
      </c>
      <c r="J14" s="6">
        <f aca="true" t="shared" si="1" ref="J14:J29">I14/H14</f>
        <v>0.8612606685940827</v>
      </c>
      <c r="K14" s="5">
        <f>-35393+15000</f>
        <v>-20393</v>
      </c>
      <c r="L14" s="5">
        <v>168997</v>
      </c>
      <c r="M14" s="5">
        <v>196166</v>
      </c>
      <c r="N14" s="57">
        <f aca="true" t="shared" si="2" ref="N14:N77">M14/L14</f>
        <v>1.1607661674467593</v>
      </c>
      <c r="O14" s="5"/>
      <c r="P14" s="5">
        <v>32000</v>
      </c>
      <c r="Q14" s="4">
        <f aca="true" t="shared" si="3" ref="Q14:Q72">L14+P14</f>
        <v>200997</v>
      </c>
      <c r="R14" s="57">
        <f aca="true" t="shared" si="4" ref="R14:R76">Q14/M14</f>
        <v>1.0246271015364539</v>
      </c>
      <c r="S14" s="4">
        <f aca="true" t="shared" si="5" ref="S14:S76">Q14-M14</f>
        <v>4831</v>
      </c>
    </row>
    <row r="15" spans="1:19" ht="15.75">
      <c r="A15" s="38" t="s">
        <v>163</v>
      </c>
      <c r="B15" s="5">
        <v>828000</v>
      </c>
      <c r="C15" s="5">
        <v>817702</v>
      </c>
      <c r="D15" s="6"/>
      <c r="E15" s="5"/>
      <c r="F15" s="42">
        <f t="shared" si="0"/>
        <v>0.9875628019323671</v>
      </c>
      <c r="G15" s="5"/>
      <c r="H15" s="5">
        <v>901000</v>
      </c>
      <c r="I15" s="5">
        <v>816922</v>
      </c>
      <c r="J15" s="6">
        <f t="shared" si="1"/>
        <v>0.9066836847946725</v>
      </c>
      <c r="K15" s="5"/>
      <c r="L15" s="87">
        <v>4000000</v>
      </c>
      <c r="M15" s="5">
        <v>2464002</v>
      </c>
      <c r="N15" s="57">
        <f t="shared" si="2"/>
        <v>0.6160005</v>
      </c>
      <c r="O15" s="5"/>
      <c r="P15" s="5"/>
      <c r="Q15" s="4">
        <f t="shared" si="3"/>
        <v>4000000</v>
      </c>
      <c r="R15" s="57"/>
      <c r="S15" s="4">
        <f t="shared" si="5"/>
        <v>1535998</v>
      </c>
    </row>
    <row r="16" spans="1:19" ht="15.75">
      <c r="A16" s="39" t="s">
        <v>164</v>
      </c>
      <c r="B16" s="5">
        <v>641000</v>
      </c>
      <c r="C16" s="5">
        <v>641000</v>
      </c>
      <c r="D16" s="6">
        <f aca="true" t="shared" si="6" ref="D16:D29">C16/B16</f>
        <v>1</v>
      </c>
      <c r="E16" s="5"/>
      <c r="F16" s="42">
        <f t="shared" si="0"/>
        <v>1</v>
      </c>
      <c r="G16" s="5"/>
      <c r="H16" s="5">
        <v>537000</v>
      </c>
      <c r="I16" s="5">
        <v>537000</v>
      </c>
      <c r="J16" s="6">
        <f t="shared" si="1"/>
        <v>1</v>
      </c>
      <c r="K16" s="5"/>
      <c r="L16" s="87">
        <v>13544000</v>
      </c>
      <c r="M16" s="5">
        <v>2937000</v>
      </c>
      <c r="N16" s="57">
        <f t="shared" si="2"/>
        <v>0.21684878913171884</v>
      </c>
      <c r="O16" s="5"/>
      <c r="P16" s="5">
        <f>2500000+1500000</f>
        <v>4000000</v>
      </c>
      <c r="Q16" s="4">
        <f t="shared" si="3"/>
        <v>17544000</v>
      </c>
      <c r="R16" s="57">
        <f t="shared" si="4"/>
        <v>5.973442288049029</v>
      </c>
      <c r="S16" s="4">
        <f t="shared" si="5"/>
        <v>14607000</v>
      </c>
    </row>
    <row r="17" spans="1:23" ht="15.75">
      <c r="A17" s="129" t="s">
        <v>92</v>
      </c>
      <c r="B17" s="5">
        <v>78373723</v>
      </c>
      <c r="C17" s="5">
        <v>78880727</v>
      </c>
      <c r="D17" s="6">
        <f t="shared" si="6"/>
        <v>1.0064690559615241</v>
      </c>
      <c r="E17" s="5"/>
      <c r="F17" s="42">
        <f t="shared" si="0"/>
        <v>1.0064690559615241</v>
      </c>
      <c r="G17" s="5"/>
      <c r="H17" s="5">
        <v>88003551</v>
      </c>
      <c r="I17" s="5">
        <v>83889331</v>
      </c>
      <c r="J17" s="6">
        <f t="shared" si="1"/>
        <v>0.9532493864935064</v>
      </c>
      <c r="K17" s="5">
        <v>-400000</v>
      </c>
      <c r="L17" s="5">
        <v>94006000</v>
      </c>
      <c r="M17" s="5">
        <v>81979834</v>
      </c>
      <c r="N17" s="57">
        <f t="shared" si="2"/>
        <v>0.8720702295598153</v>
      </c>
      <c r="O17" s="5"/>
      <c r="P17" s="5"/>
      <c r="Q17" s="4">
        <f t="shared" si="3"/>
        <v>94006000</v>
      </c>
      <c r="R17" s="57">
        <f t="shared" si="4"/>
        <v>1.1466966376145626</v>
      </c>
      <c r="S17" s="4">
        <f t="shared" si="5"/>
        <v>12026166</v>
      </c>
      <c r="U17" s="118"/>
      <c r="V17" s="118"/>
      <c r="W17" s="118"/>
    </row>
    <row r="18" spans="1:23" ht="26.25">
      <c r="A18" s="128" t="s">
        <v>93</v>
      </c>
      <c r="B18" s="5">
        <v>2275000</v>
      </c>
      <c r="C18" s="5">
        <v>2331621</v>
      </c>
      <c r="D18" s="6">
        <f t="shared" si="6"/>
        <v>1.0248883516483516</v>
      </c>
      <c r="E18" s="5"/>
      <c r="F18" s="42">
        <f t="shared" si="0"/>
        <v>1.0248883516483516</v>
      </c>
      <c r="G18" s="5"/>
      <c r="H18" s="5">
        <v>2200000</v>
      </c>
      <c r="I18" s="5">
        <v>3005709</v>
      </c>
      <c r="J18" s="6">
        <f t="shared" si="1"/>
        <v>1.3662313636363637</v>
      </c>
      <c r="K18" s="5">
        <v>806000</v>
      </c>
      <c r="L18" s="5">
        <v>3193299</v>
      </c>
      <c r="M18" s="5">
        <v>2243687</v>
      </c>
      <c r="N18" s="57">
        <f t="shared" si="2"/>
        <v>0.7026235250754783</v>
      </c>
      <c r="O18" s="5"/>
      <c r="P18" s="5"/>
      <c r="Q18" s="4">
        <f t="shared" si="3"/>
        <v>3193299</v>
      </c>
      <c r="R18" s="57">
        <f t="shared" si="4"/>
        <v>1.4232372875539234</v>
      </c>
      <c r="S18" s="4">
        <f t="shared" si="5"/>
        <v>949612</v>
      </c>
      <c r="U18" s="118"/>
      <c r="V18" s="119"/>
      <c r="W18" s="118"/>
    </row>
    <row r="19" spans="1:23" ht="26.25">
      <c r="A19" s="128" t="s">
        <v>96</v>
      </c>
      <c r="B19" s="5">
        <v>3027000</v>
      </c>
      <c r="C19" s="5">
        <v>3211708</v>
      </c>
      <c r="D19" s="6">
        <f t="shared" si="6"/>
        <v>1.0610201519656426</v>
      </c>
      <c r="E19" s="5"/>
      <c r="F19" s="42">
        <f t="shared" si="0"/>
        <v>1.0610201519656426</v>
      </c>
      <c r="G19" s="5"/>
      <c r="H19" s="5">
        <v>3125907</v>
      </c>
      <c r="I19" s="5">
        <v>3187760</v>
      </c>
      <c r="J19" s="6">
        <f t="shared" si="1"/>
        <v>1.0197872169581501</v>
      </c>
      <c r="K19" s="5">
        <v>74093</v>
      </c>
      <c r="L19" s="5">
        <v>2859948</v>
      </c>
      <c r="M19" s="5">
        <v>2620422</v>
      </c>
      <c r="N19" s="57">
        <f t="shared" si="2"/>
        <v>0.9162481275883337</v>
      </c>
      <c r="O19" s="5"/>
      <c r="P19" s="5"/>
      <c r="Q19" s="4">
        <f t="shared" si="3"/>
        <v>2859948</v>
      </c>
      <c r="R19" s="57">
        <f t="shared" si="4"/>
        <v>1.091407414530942</v>
      </c>
      <c r="S19" s="4">
        <f t="shared" si="5"/>
        <v>239526</v>
      </c>
      <c r="U19" s="118"/>
      <c r="V19" s="118"/>
      <c r="W19" s="118"/>
    </row>
    <row r="20" spans="1:19" ht="26.25">
      <c r="A20" s="128" t="s">
        <v>97</v>
      </c>
      <c r="B20" s="5">
        <v>2100000</v>
      </c>
      <c r="C20" s="5">
        <v>2152291</v>
      </c>
      <c r="D20" s="6">
        <f t="shared" si="6"/>
        <v>1.024900476190476</v>
      </c>
      <c r="E20" s="5"/>
      <c r="F20" s="42">
        <f t="shared" si="0"/>
        <v>1.024900476190476</v>
      </c>
      <c r="G20" s="5"/>
      <c r="H20" s="5">
        <v>2100000</v>
      </c>
      <c r="I20" s="5">
        <v>1978798</v>
      </c>
      <c r="J20" s="6">
        <f t="shared" si="1"/>
        <v>0.942284761904762</v>
      </c>
      <c r="K20" s="5">
        <v>-100000</v>
      </c>
      <c r="L20" s="5">
        <v>1791213</v>
      </c>
      <c r="M20" s="5">
        <v>1748786</v>
      </c>
      <c r="N20" s="57">
        <f t="shared" si="2"/>
        <v>0.9763138163914621</v>
      </c>
      <c r="O20" s="5"/>
      <c r="P20" s="132"/>
      <c r="Q20" s="4">
        <f t="shared" si="3"/>
        <v>1791213</v>
      </c>
      <c r="R20" s="57">
        <f t="shared" si="4"/>
        <v>1.024260830084413</v>
      </c>
      <c r="S20" s="4">
        <f t="shared" si="5"/>
        <v>42427</v>
      </c>
    </row>
    <row r="21" spans="1:19" ht="15.75">
      <c r="A21" s="129" t="s">
        <v>98</v>
      </c>
      <c r="B21" s="5">
        <v>900000</v>
      </c>
      <c r="C21" s="5">
        <v>929192</v>
      </c>
      <c r="D21" s="6">
        <f t="shared" si="6"/>
        <v>1.0324355555555556</v>
      </c>
      <c r="E21" s="5"/>
      <c r="F21" s="42">
        <f t="shared" si="0"/>
        <v>1.0324355555555556</v>
      </c>
      <c r="G21" s="5"/>
      <c r="H21" s="5">
        <v>900000</v>
      </c>
      <c r="I21" s="5">
        <v>831732</v>
      </c>
      <c r="J21" s="6">
        <f t="shared" si="1"/>
        <v>0.9241466666666667</v>
      </c>
      <c r="K21" s="5"/>
      <c r="L21" s="5">
        <v>853922</v>
      </c>
      <c r="M21" s="5">
        <v>849414</v>
      </c>
      <c r="N21" s="57">
        <f t="shared" si="2"/>
        <v>0.9947208293029106</v>
      </c>
      <c r="O21" s="5"/>
      <c r="P21" s="132"/>
      <c r="Q21" s="4">
        <f t="shared" si="3"/>
        <v>853922</v>
      </c>
      <c r="R21" s="57">
        <f t="shared" si="4"/>
        <v>1.0053071882497817</v>
      </c>
      <c r="S21" s="4">
        <f t="shared" si="5"/>
        <v>4508</v>
      </c>
    </row>
    <row r="22" spans="1:19" ht="26.25">
      <c r="A22" s="128" t="s">
        <v>94</v>
      </c>
      <c r="B22" s="5">
        <v>10030000</v>
      </c>
      <c r="C22" s="5">
        <v>10627920</v>
      </c>
      <c r="D22" s="6">
        <f t="shared" si="6"/>
        <v>1.0596131605184447</v>
      </c>
      <c r="E22" s="5"/>
      <c r="F22" s="42">
        <f t="shared" si="0"/>
        <v>1.0596131605184447</v>
      </c>
      <c r="G22" s="5"/>
      <c r="H22" s="5">
        <v>9400000</v>
      </c>
      <c r="I22" s="5">
        <v>9001261</v>
      </c>
      <c r="J22" s="6">
        <f t="shared" si="1"/>
        <v>0.9575809574468085</v>
      </c>
      <c r="K22" s="5">
        <v>-300000</v>
      </c>
      <c r="L22" s="5">
        <v>11420649</v>
      </c>
      <c r="M22" s="5">
        <v>10059211</v>
      </c>
      <c r="N22" s="57">
        <f t="shared" si="2"/>
        <v>0.8807915382041773</v>
      </c>
      <c r="O22" s="5"/>
      <c r="P22" s="132"/>
      <c r="Q22" s="4">
        <f t="shared" si="3"/>
        <v>11420649</v>
      </c>
      <c r="R22" s="57">
        <f t="shared" si="4"/>
        <v>1.1353424239734111</v>
      </c>
      <c r="S22" s="4">
        <f t="shared" si="5"/>
        <v>1361438</v>
      </c>
    </row>
    <row r="23" spans="1:19" ht="26.25">
      <c r="A23" s="128" t="s">
        <v>95</v>
      </c>
      <c r="B23" s="5">
        <v>13950000</v>
      </c>
      <c r="C23" s="5">
        <v>14192795</v>
      </c>
      <c r="D23" s="6">
        <f t="shared" si="6"/>
        <v>1.0174046594982078</v>
      </c>
      <c r="E23" s="5"/>
      <c r="F23" s="42">
        <f t="shared" si="0"/>
        <v>1.0174046594982078</v>
      </c>
      <c r="G23" s="5"/>
      <c r="H23" s="5">
        <v>14000000</v>
      </c>
      <c r="I23" s="5">
        <v>14166197</v>
      </c>
      <c r="J23" s="6">
        <f t="shared" si="1"/>
        <v>1.0118712142857142</v>
      </c>
      <c r="K23" s="5">
        <v>200000</v>
      </c>
      <c r="L23" s="5">
        <v>17466579</v>
      </c>
      <c r="M23" s="5">
        <v>18832726</v>
      </c>
      <c r="N23" s="57">
        <f t="shared" si="2"/>
        <v>1.0782149154679919</v>
      </c>
      <c r="O23" s="5"/>
      <c r="P23" s="5">
        <v>1500000</v>
      </c>
      <c r="Q23" s="4">
        <f t="shared" si="3"/>
        <v>18966579</v>
      </c>
      <c r="R23" s="57">
        <f t="shared" si="4"/>
        <v>1.007107468138176</v>
      </c>
      <c r="S23" s="4">
        <f t="shared" si="5"/>
        <v>133853</v>
      </c>
    </row>
    <row r="24" spans="1:19" ht="15.75">
      <c r="A24" s="129" t="s">
        <v>99</v>
      </c>
      <c r="B24" s="5">
        <v>880000</v>
      </c>
      <c r="C24" s="5">
        <v>928547</v>
      </c>
      <c r="D24" s="6">
        <f t="shared" si="6"/>
        <v>1.0551670454545454</v>
      </c>
      <c r="E24" s="5"/>
      <c r="F24" s="42">
        <f t="shared" si="0"/>
        <v>1.0551670454545454</v>
      </c>
      <c r="G24" s="5"/>
      <c r="H24" s="5">
        <v>1150000</v>
      </c>
      <c r="I24" s="5">
        <v>1220000</v>
      </c>
      <c r="J24" s="6">
        <f t="shared" si="1"/>
        <v>1.0608695652173914</v>
      </c>
      <c r="K24" s="5">
        <v>70000</v>
      </c>
      <c r="L24" s="5">
        <v>1911704</v>
      </c>
      <c r="M24" s="5">
        <v>1360508</v>
      </c>
      <c r="N24" s="57">
        <f t="shared" si="2"/>
        <v>0.711672936814486</v>
      </c>
      <c r="O24" s="5"/>
      <c r="P24" s="5"/>
      <c r="Q24" s="4">
        <f t="shared" si="3"/>
        <v>1911704</v>
      </c>
      <c r="R24" s="57">
        <f t="shared" si="4"/>
        <v>1.405139844822669</v>
      </c>
      <c r="S24" s="4">
        <f t="shared" si="5"/>
        <v>551196</v>
      </c>
    </row>
    <row r="25" spans="1:19" ht="15.75">
      <c r="A25" s="130" t="s">
        <v>101</v>
      </c>
      <c r="B25" s="5">
        <v>20000</v>
      </c>
      <c r="C25" s="5">
        <v>25457</v>
      </c>
      <c r="D25" s="6">
        <f t="shared" si="6"/>
        <v>1.27285</v>
      </c>
      <c r="E25" s="5"/>
      <c r="F25" s="42">
        <f t="shared" si="0"/>
        <v>1.27285</v>
      </c>
      <c r="G25" s="5"/>
      <c r="H25" s="5">
        <v>27000</v>
      </c>
      <c r="I25" s="5">
        <v>27833</v>
      </c>
      <c r="J25" s="6">
        <f t="shared" si="1"/>
        <v>1.030851851851852</v>
      </c>
      <c r="K25" s="5">
        <v>1000</v>
      </c>
      <c r="L25" s="5">
        <v>38198</v>
      </c>
      <c r="M25" s="5">
        <v>35224</v>
      </c>
      <c r="N25" s="57">
        <f t="shared" si="2"/>
        <v>0.9221425205508141</v>
      </c>
      <c r="O25" s="5"/>
      <c r="P25" s="5"/>
      <c r="Q25" s="4">
        <f t="shared" si="3"/>
        <v>38198</v>
      </c>
      <c r="R25" s="57">
        <f t="shared" si="4"/>
        <v>1.0844310697251873</v>
      </c>
      <c r="S25" s="4">
        <f t="shared" si="5"/>
        <v>2974</v>
      </c>
    </row>
    <row r="26" spans="1:19" ht="15.75" hidden="1">
      <c r="A26" s="130" t="s">
        <v>100</v>
      </c>
      <c r="B26" s="5">
        <v>15200</v>
      </c>
      <c r="C26" s="5">
        <v>13224</v>
      </c>
      <c r="D26" s="6">
        <f t="shared" si="6"/>
        <v>0.87</v>
      </c>
      <c r="E26" s="5"/>
      <c r="F26" s="42">
        <f t="shared" si="0"/>
        <v>0.87</v>
      </c>
      <c r="G26" s="5"/>
      <c r="H26" s="5">
        <v>3224</v>
      </c>
      <c r="I26" s="5">
        <v>0</v>
      </c>
      <c r="J26" s="6">
        <f t="shared" si="1"/>
        <v>0</v>
      </c>
      <c r="K26" s="5">
        <v>-3224</v>
      </c>
      <c r="L26" s="87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 t="e">
        <f t="shared" si="4"/>
        <v>#DIV/0!</v>
      </c>
      <c r="S26" s="4">
        <f t="shared" si="5"/>
        <v>0</v>
      </c>
    </row>
    <row r="27" spans="1:19" ht="26.25">
      <c r="A27" s="131" t="s">
        <v>102</v>
      </c>
      <c r="B27" s="5">
        <v>4460000</v>
      </c>
      <c r="C27" s="5">
        <v>4854206</v>
      </c>
      <c r="D27" s="6">
        <f t="shared" si="6"/>
        <v>1.088386995515695</v>
      </c>
      <c r="E27" s="5"/>
      <c r="F27" s="42">
        <f t="shared" si="0"/>
        <v>1.088386995515695</v>
      </c>
      <c r="G27" s="5"/>
      <c r="H27" s="5">
        <v>4550000</v>
      </c>
      <c r="I27" s="5">
        <v>4716298</v>
      </c>
      <c r="J27" s="6">
        <f t="shared" si="1"/>
        <v>1.036549010989011</v>
      </c>
      <c r="K27" s="5">
        <v>250000</v>
      </c>
      <c r="L27" s="5">
        <v>6584496</v>
      </c>
      <c r="M27" s="5">
        <v>6069524</v>
      </c>
      <c r="N27" s="57">
        <f t="shared" si="2"/>
        <v>0.9217902175048781</v>
      </c>
      <c r="O27" s="5"/>
      <c r="P27" s="5"/>
      <c r="Q27" s="4">
        <f t="shared" si="3"/>
        <v>6584496</v>
      </c>
      <c r="R27" s="57">
        <f t="shared" si="4"/>
        <v>1.0848455331917297</v>
      </c>
      <c r="S27" s="4">
        <f t="shared" si="5"/>
        <v>514972</v>
      </c>
    </row>
    <row r="28" spans="1:19" ht="26.25">
      <c r="A28" s="131" t="s">
        <v>119</v>
      </c>
      <c r="B28" s="5">
        <v>3080000</v>
      </c>
      <c r="C28" s="5">
        <v>3187350</v>
      </c>
      <c r="D28" s="6">
        <f t="shared" si="6"/>
        <v>1.034853896103896</v>
      </c>
      <c r="E28" s="5"/>
      <c r="F28" s="42">
        <f t="shared" si="0"/>
        <v>1.034853896103896</v>
      </c>
      <c r="G28" s="5"/>
      <c r="H28" s="5">
        <v>3000000</v>
      </c>
      <c r="I28" s="5">
        <v>2839908</v>
      </c>
      <c r="J28" s="6">
        <f t="shared" si="1"/>
        <v>0.946636</v>
      </c>
      <c r="K28" s="5"/>
      <c r="L28" s="5">
        <v>4129460</v>
      </c>
      <c r="M28" s="5">
        <v>3763238</v>
      </c>
      <c r="N28" s="57">
        <f t="shared" si="2"/>
        <v>0.9113147966077889</v>
      </c>
      <c r="O28" s="5"/>
      <c r="P28" s="5"/>
      <c r="Q28" s="4">
        <f t="shared" si="3"/>
        <v>4129460</v>
      </c>
      <c r="R28" s="57">
        <f t="shared" si="4"/>
        <v>1.0973156627351233</v>
      </c>
      <c r="S28" s="4">
        <f t="shared" si="5"/>
        <v>366222</v>
      </c>
    </row>
    <row r="29" spans="1:19" ht="15.75" hidden="1">
      <c r="A29" s="130" t="s">
        <v>38</v>
      </c>
      <c r="B29" s="5">
        <v>0</v>
      </c>
      <c r="C29" s="5"/>
      <c r="D29" s="6" t="e">
        <f t="shared" si="6"/>
        <v>#DIV/0!</v>
      </c>
      <c r="E29" s="5"/>
      <c r="F29" s="42" t="e">
        <f t="shared" si="0"/>
        <v>#DIV/0!</v>
      </c>
      <c r="G29" s="5"/>
      <c r="H29" s="5">
        <v>0</v>
      </c>
      <c r="I29" s="5"/>
      <c r="J29" s="6" t="e">
        <f t="shared" si="1"/>
        <v>#DIV/0!</v>
      </c>
      <c r="K29" s="5"/>
      <c r="L29" s="5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/>
      <c r="S29" s="4">
        <f t="shared" si="5"/>
        <v>0</v>
      </c>
    </row>
    <row r="30" spans="1:19" ht="18.75" customHeight="1">
      <c r="A30" s="130" t="s">
        <v>159</v>
      </c>
      <c r="B30" s="5">
        <v>800</v>
      </c>
      <c r="C30" s="5">
        <v>0</v>
      </c>
      <c r="D30" s="6"/>
      <c r="E30" s="5"/>
      <c r="F30" s="42">
        <f t="shared" si="0"/>
        <v>0</v>
      </c>
      <c r="G30" s="5"/>
      <c r="H30" s="5">
        <v>0</v>
      </c>
      <c r="I30" s="5">
        <v>0</v>
      </c>
      <c r="J30" s="6"/>
      <c r="K30" s="5"/>
      <c r="L30" s="5">
        <v>4500000</v>
      </c>
      <c r="M30" s="5">
        <v>4305451</v>
      </c>
      <c r="N30" s="57">
        <f t="shared" si="2"/>
        <v>0.9567668888888888</v>
      </c>
      <c r="O30" s="5"/>
      <c r="P30" s="5"/>
      <c r="Q30" s="4">
        <f t="shared" si="3"/>
        <v>4500000</v>
      </c>
      <c r="R30" s="57"/>
      <c r="S30" s="4">
        <f t="shared" si="5"/>
        <v>194549</v>
      </c>
    </row>
    <row r="31" spans="1:19" ht="15.75" customHeight="1">
      <c r="A31" s="130" t="s">
        <v>104</v>
      </c>
      <c r="B31" s="5">
        <v>2124765</v>
      </c>
      <c r="C31" s="5">
        <v>2332241</v>
      </c>
      <c r="D31" s="6">
        <f>C31/B31</f>
        <v>1.0976465632669965</v>
      </c>
      <c r="E31" s="5"/>
      <c r="F31" s="42">
        <f t="shared" si="0"/>
        <v>1.0976465632669965</v>
      </c>
      <c r="G31" s="5"/>
      <c r="H31" s="5">
        <v>2332241</v>
      </c>
      <c r="I31" s="5">
        <v>1963032</v>
      </c>
      <c r="J31" s="6">
        <f>I31/H31</f>
        <v>0.841693461353265</v>
      </c>
      <c r="K31" s="5">
        <v>-110033</v>
      </c>
      <c r="L31" s="5">
        <v>2290556</v>
      </c>
      <c r="M31" s="5">
        <v>2388908</v>
      </c>
      <c r="N31" s="57">
        <f t="shared" si="2"/>
        <v>1.0429380464830373</v>
      </c>
      <c r="O31" s="5"/>
      <c r="P31" s="5">
        <v>100000</v>
      </c>
      <c r="Q31" s="4">
        <f t="shared" si="3"/>
        <v>2390556</v>
      </c>
      <c r="R31" s="57">
        <f t="shared" si="4"/>
        <v>1.0006898549462766</v>
      </c>
      <c r="S31" s="4">
        <f t="shared" si="5"/>
        <v>1648</v>
      </c>
    </row>
    <row r="32" spans="1:19" ht="15.75" hidden="1">
      <c r="A32" s="130" t="s">
        <v>88</v>
      </c>
      <c r="B32" s="5">
        <v>0</v>
      </c>
      <c r="C32" s="5">
        <v>0</v>
      </c>
      <c r="D32" s="6" t="e">
        <f>C32/B32</f>
        <v>#DIV/0!</v>
      </c>
      <c r="E32" s="5"/>
      <c r="F32" s="42"/>
      <c r="G32" s="5"/>
      <c r="H32" s="5">
        <v>0</v>
      </c>
      <c r="I32" s="5">
        <v>0</v>
      </c>
      <c r="J32" s="6"/>
      <c r="K32" s="5"/>
      <c r="L32" s="87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" customHeight="1">
      <c r="A33" s="130" t="s">
        <v>106</v>
      </c>
      <c r="B33" s="5">
        <v>90000</v>
      </c>
      <c r="C33" s="5">
        <v>92216</v>
      </c>
      <c r="D33" s="6">
        <f>C33/B33</f>
        <v>1.0246222222222223</v>
      </c>
      <c r="E33" s="5"/>
      <c r="F33" s="42">
        <f aca="true" t="shared" si="7" ref="F33:F55">C33/B33</f>
        <v>1.0246222222222223</v>
      </c>
      <c r="G33" s="5"/>
      <c r="H33" s="5">
        <v>100000</v>
      </c>
      <c r="I33" s="5">
        <v>99497</v>
      </c>
      <c r="J33" s="6">
        <f aca="true" t="shared" si="8" ref="J33:J47">I33/H33</f>
        <v>0.99497</v>
      </c>
      <c r="K33" s="5"/>
      <c r="L33" s="87">
        <v>180000</v>
      </c>
      <c r="M33" s="5">
        <v>117234</v>
      </c>
      <c r="N33" s="57">
        <f t="shared" si="2"/>
        <v>0.6513</v>
      </c>
      <c r="O33" s="5"/>
      <c r="P33" s="5"/>
      <c r="Q33" s="4">
        <f t="shared" si="3"/>
        <v>180000</v>
      </c>
      <c r="R33" s="57">
        <f t="shared" si="4"/>
        <v>1.5353907569476433</v>
      </c>
      <c r="S33" s="4">
        <f t="shared" si="5"/>
        <v>62766</v>
      </c>
    </row>
    <row r="34" spans="1:19" ht="2.25" customHeight="1" hidden="1">
      <c r="A34" s="131" t="s">
        <v>85</v>
      </c>
      <c r="B34" s="5">
        <v>0</v>
      </c>
      <c r="C34" s="5"/>
      <c r="D34" s="6"/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7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130" t="s">
        <v>77</v>
      </c>
      <c r="B35" s="5">
        <v>0</v>
      </c>
      <c r="C35" s="5"/>
      <c r="D35" s="6" t="e">
        <f aca="true" t="shared" si="9" ref="D35:D51">C35/B35</f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7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 hidden="1">
      <c r="A36" s="78" t="s">
        <v>53</v>
      </c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7"/>
      <c r="M36" s="5"/>
      <c r="N36" s="57" t="e">
        <f t="shared" si="2"/>
        <v>#DIV/0!</v>
      </c>
      <c r="O36" s="5"/>
      <c r="P36" s="5"/>
      <c r="Q36" s="4">
        <f t="shared" si="3"/>
        <v>0</v>
      </c>
      <c r="R36" s="57" t="e">
        <f t="shared" si="4"/>
        <v>#DIV/0!</v>
      </c>
      <c r="S36" s="4">
        <f t="shared" si="5"/>
        <v>0</v>
      </c>
    </row>
    <row r="37" spans="1:19" ht="15.75" hidden="1">
      <c r="A37" s="78" t="s">
        <v>75</v>
      </c>
      <c r="B37" s="5">
        <v>0</v>
      </c>
      <c r="C37" s="5"/>
      <c r="D37" s="6" t="e">
        <f t="shared" si="9"/>
        <v>#DIV/0!</v>
      </c>
      <c r="E37" s="5"/>
      <c r="F37" s="42" t="e">
        <f t="shared" si="7"/>
        <v>#DIV/0!</v>
      </c>
      <c r="G37" s="5"/>
      <c r="H37" s="5">
        <v>0</v>
      </c>
      <c r="I37" s="5"/>
      <c r="J37" s="6" t="e">
        <f t="shared" si="8"/>
        <v>#DIV/0!</v>
      </c>
      <c r="K37" s="5"/>
      <c r="L37" s="87"/>
      <c r="M37" s="5"/>
      <c r="N37" s="57" t="e">
        <f t="shared" si="2"/>
        <v>#DIV/0!</v>
      </c>
      <c r="O37" s="5"/>
      <c r="P37" s="5"/>
      <c r="Q37" s="4">
        <f t="shared" si="3"/>
        <v>0</v>
      </c>
      <c r="R37" s="57" t="e">
        <f t="shared" si="4"/>
        <v>#DIV/0!</v>
      </c>
      <c r="S37" s="4">
        <f t="shared" si="5"/>
        <v>0</v>
      </c>
    </row>
    <row r="38" spans="1:19" ht="15.75" hidden="1">
      <c r="A38" s="78" t="s">
        <v>35</v>
      </c>
      <c r="B38" s="5">
        <v>0</v>
      </c>
      <c r="C38" s="5"/>
      <c r="D38" s="6" t="e">
        <f t="shared" si="9"/>
        <v>#DIV/0!</v>
      </c>
      <c r="E38" s="5"/>
      <c r="F38" s="42" t="e">
        <f t="shared" si="7"/>
        <v>#DIV/0!</v>
      </c>
      <c r="G38" s="5"/>
      <c r="H38" s="5">
        <v>0</v>
      </c>
      <c r="I38" s="5"/>
      <c r="J38" s="6" t="e">
        <f t="shared" si="8"/>
        <v>#DIV/0!</v>
      </c>
      <c r="K38" s="5"/>
      <c r="L38" s="87"/>
      <c r="M38" s="5"/>
      <c r="N38" s="57" t="e">
        <f t="shared" si="2"/>
        <v>#DIV/0!</v>
      </c>
      <c r="O38" s="5"/>
      <c r="P38" s="5"/>
      <c r="Q38" s="4">
        <f t="shared" si="3"/>
        <v>0</v>
      </c>
      <c r="R38" s="57" t="e">
        <f t="shared" si="4"/>
        <v>#DIV/0!</v>
      </c>
      <c r="S38" s="4">
        <f t="shared" si="5"/>
        <v>0</v>
      </c>
    </row>
    <row r="39" spans="1:19" ht="15.75" hidden="1">
      <c r="A39" s="78"/>
      <c r="B39" s="5">
        <v>0</v>
      </c>
      <c r="C39" s="5"/>
      <c r="D39" s="6" t="e">
        <f t="shared" si="9"/>
        <v>#DIV/0!</v>
      </c>
      <c r="E39" s="5"/>
      <c r="F39" s="42" t="e">
        <f t="shared" si="7"/>
        <v>#DIV/0!</v>
      </c>
      <c r="G39" s="5"/>
      <c r="H39" s="5">
        <v>0</v>
      </c>
      <c r="I39" s="5"/>
      <c r="J39" s="6" t="e">
        <f t="shared" si="8"/>
        <v>#DIV/0!</v>
      </c>
      <c r="K39" s="5"/>
      <c r="L39" s="87"/>
      <c r="M39" s="5"/>
      <c r="N39" s="57" t="e">
        <f t="shared" si="2"/>
        <v>#DIV/0!</v>
      </c>
      <c r="O39" s="5"/>
      <c r="P39" s="5"/>
      <c r="Q39" s="4">
        <f t="shared" si="3"/>
        <v>0</v>
      </c>
      <c r="R39" s="57" t="e">
        <f t="shared" si="4"/>
        <v>#DIV/0!</v>
      </c>
      <c r="S39" s="4">
        <f t="shared" si="5"/>
        <v>0</v>
      </c>
    </row>
    <row r="40" spans="1:19" ht="15.75">
      <c r="A40" s="78" t="s">
        <v>108</v>
      </c>
      <c r="B40" s="5">
        <v>44203</v>
      </c>
      <c r="C40" s="5">
        <v>51985</v>
      </c>
      <c r="D40" s="6">
        <f t="shared" si="9"/>
        <v>1.1760513992262969</v>
      </c>
      <c r="E40" s="5"/>
      <c r="F40" s="42">
        <f t="shared" si="7"/>
        <v>1.1760513992262969</v>
      </c>
      <c r="G40" s="5"/>
      <c r="H40" s="5">
        <v>74000</v>
      </c>
      <c r="I40" s="5">
        <v>74195</v>
      </c>
      <c r="J40" s="6">
        <f t="shared" si="8"/>
        <v>1.002635135135135</v>
      </c>
      <c r="K40" s="5"/>
      <c r="L40" s="5">
        <v>48068</v>
      </c>
      <c r="M40" s="5">
        <v>0</v>
      </c>
      <c r="N40" s="57">
        <f t="shared" si="2"/>
        <v>0</v>
      </c>
      <c r="O40" s="5"/>
      <c r="P40" s="5"/>
      <c r="Q40" s="4">
        <f t="shared" si="3"/>
        <v>48068</v>
      </c>
      <c r="R40" s="57" t="e">
        <f t="shared" si="4"/>
        <v>#DIV/0!</v>
      </c>
      <c r="S40" s="4">
        <f t="shared" si="5"/>
        <v>48068</v>
      </c>
    </row>
    <row r="41" spans="1:19" ht="15.75">
      <c r="A41" s="78" t="s">
        <v>105</v>
      </c>
      <c r="B41" s="5">
        <v>514</v>
      </c>
      <c r="C41" s="5">
        <v>406</v>
      </c>
      <c r="D41" s="6">
        <f t="shared" si="9"/>
        <v>0.7898832684824902</v>
      </c>
      <c r="E41" s="5"/>
      <c r="F41" s="42">
        <f t="shared" si="7"/>
        <v>0.7898832684824902</v>
      </c>
      <c r="G41" s="5"/>
      <c r="H41" s="5">
        <v>35000</v>
      </c>
      <c r="I41" s="5">
        <v>34394</v>
      </c>
      <c r="J41" s="6">
        <f t="shared" si="8"/>
        <v>0.9826857142857143</v>
      </c>
      <c r="K41" s="5"/>
      <c r="L41" s="5">
        <v>968000</v>
      </c>
      <c r="M41" s="5">
        <v>967388</v>
      </c>
      <c r="N41" s="57">
        <f t="shared" si="2"/>
        <v>0.9993677685950413</v>
      </c>
      <c r="O41" s="5"/>
      <c r="P41" s="5"/>
      <c r="Q41" s="4">
        <f t="shared" si="3"/>
        <v>968000</v>
      </c>
      <c r="R41" s="57">
        <f t="shared" si="4"/>
        <v>1.0006326313743814</v>
      </c>
      <c r="S41" s="4">
        <f t="shared" si="5"/>
        <v>612</v>
      </c>
    </row>
    <row r="42" spans="1:19" ht="15.75">
      <c r="A42" s="130" t="s">
        <v>103</v>
      </c>
      <c r="B42" s="5">
        <v>480187</v>
      </c>
      <c r="C42" s="5">
        <v>473498</v>
      </c>
      <c r="D42" s="6">
        <f t="shared" si="9"/>
        <v>0.9860700102251831</v>
      </c>
      <c r="E42" s="5"/>
      <c r="F42" s="42">
        <f t="shared" si="7"/>
        <v>0.9860700102251831</v>
      </c>
      <c r="G42" s="5"/>
      <c r="H42" s="5">
        <v>473498</v>
      </c>
      <c r="I42" s="5">
        <v>413376</v>
      </c>
      <c r="J42" s="6">
        <f t="shared" si="8"/>
        <v>0.8730258628336339</v>
      </c>
      <c r="K42" s="5">
        <v>-50000</v>
      </c>
      <c r="L42" s="5">
        <v>556302</v>
      </c>
      <c r="M42" s="5">
        <v>528677</v>
      </c>
      <c r="N42" s="6">
        <f t="shared" si="2"/>
        <v>0.9503417208638474</v>
      </c>
      <c r="O42" s="5"/>
      <c r="P42" s="5"/>
      <c r="Q42" s="5">
        <f t="shared" si="3"/>
        <v>556302</v>
      </c>
      <c r="R42" s="57">
        <f t="shared" si="4"/>
        <v>1.0522530770205627</v>
      </c>
      <c r="S42" s="4">
        <f t="shared" si="5"/>
        <v>27625</v>
      </c>
    </row>
    <row r="43" spans="1:19" ht="0.75" customHeight="1">
      <c r="A43" s="130" t="s">
        <v>38</v>
      </c>
      <c r="B43" s="5">
        <v>0</v>
      </c>
      <c r="C43" s="5"/>
      <c r="D43" s="6" t="e">
        <f t="shared" si="9"/>
        <v>#DIV/0!</v>
      </c>
      <c r="E43" s="5"/>
      <c r="F43" s="42" t="e">
        <f t="shared" si="7"/>
        <v>#DIV/0!</v>
      </c>
      <c r="G43" s="5"/>
      <c r="H43" s="5">
        <v>0</v>
      </c>
      <c r="I43" s="5"/>
      <c r="J43" s="6" t="e">
        <f t="shared" si="8"/>
        <v>#DIV/0!</v>
      </c>
      <c r="K43" s="5"/>
      <c r="L43" s="5"/>
      <c r="M43" s="5"/>
      <c r="N43" s="57" t="e">
        <f t="shared" si="2"/>
        <v>#DIV/0!</v>
      </c>
      <c r="O43" s="5"/>
      <c r="P43" s="5"/>
      <c r="Q43" s="4">
        <f t="shared" si="3"/>
        <v>0</v>
      </c>
      <c r="R43" s="57" t="e">
        <f t="shared" si="4"/>
        <v>#DIV/0!</v>
      </c>
      <c r="S43" s="4">
        <f t="shared" si="5"/>
        <v>0</v>
      </c>
    </row>
    <row r="44" spans="1:19" ht="15.75">
      <c r="A44" s="130" t="s">
        <v>109</v>
      </c>
      <c r="B44" s="5">
        <v>630000</v>
      </c>
      <c r="C44" s="5">
        <v>632151</v>
      </c>
      <c r="D44" s="6">
        <f t="shared" si="9"/>
        <v>1.0034142857142858</v>
      </c>
      <c r="E44" s="5"/>
      <c r="F44" s="42">
        <f t="shared" si="7"/>
        <v>1.0034142857142858</v>
      </c>
      <c r="G44" s="5"/>
      <c r="H44" s="5">
        <v>42000</v>
      </c>
      <c r="I44" s="5">
        <v>41976</v>
      </c>
      <c r="J44" s="6">
        <f t="shared" si="8"/>
        <v>0.9994285714285714</v>
      </c>
      <c r="K44" s="5"/>
      <c r="L44" s="5">
        <v>11841</v>
      </c>
      <c r="M44" s="5">
        <v>9335</v>
      </c>
      <c r="N44" s="57">
        <f t="shared" si="2"/>
        <v>0.7883624693860316</v>
      </c>
      <c r="O44" s="5"/>
      <c r="P44" s="5"/>
      <c r="Q44" s="4">
        <f t="shared" si="3"/>
        <v>11841</v>
      </c>
      <c r="R44" s="57">
        <f t="shared" si="4"/>
        <v>1.268452062131762</v>
      </c>
      <c r="S44" s="4">
        <f t="shared" si="5"/>
        <v>2506</v>
      </c>
    </row>
    <row r="45" spans="1:19" ht="15.75">
      <c r="A45" s="130" t="s">
        <v>110</v>
      </c>
      <c r="B45" s="5">
        <v>120000</v>
      </c>
      <c r="C45" s="5">
        <v>119950</v>
      </c>
      <c r="D45" s="6">
        <f t="shared" si="9"/>
        <v>0.9995833333333334</v>
      </c>
      <c r="E45" s="5"/>
      <c r="F45" s="42">
        <f t="shared" si="7"/>
        <v>0.9995833333333334</v>
      </c>
      <c r="G45" s="5"/>
      <c r="H45" s="5">
        <v>113000</v>
      </c>
      <c r="I45" s="5">
        <v>116556</v>
      </c>
      <c r="J45" s="6">
        <f t="shared" si="8"/>
        <v>1.0314690265486726</v>
      </c>
      <c r="K45" s="5">
        <v>4000</v>
      </c>
      <c r="L45" s="5">
        <v>116447</v>
      </c>
      <c r="M45" s="5">
        <v>94259</v>
      </c>
      <c r="N45" s="6">
        <f t="shared" si="2"/>
        <v>0.8094583802073047</v>
      </c>
      <c r="O45" s="5"/>
      <c r="P45" s="5"/>
      <c r="Q45" s="5">
        <f t="shared" si="3"/>
        <v>116447</v>
      </c>
      <c r="R45" s="57">
        <f t="shared" si="4"/>
        <v>1.2353939676847834</v>
      </c>
      <c r="S45" s="4">
        <f t="shared" si="5"/>
        <v>22188</v>
      </c>
    </row>
    <row r="46" spans="1:19" ht="15.75">
      <c r="A46" s="130" t="s">
        <v>111</v>
      </c>
      <c r="B46" s="5">
        <v>3790000</v>
      </c>
      <c r="C46" s="5">
        <v>4070075</v>
      </c>
      <c r="D46" s="6">
        <f t="shared" si="9"/>
        <v>1.0738984168865435</v>
      </c>
      <c r="E46" s="5"/>
      <c r="F46" s="42">
        <f t="shared" si="7"/>
        <v>1.0738984168865435</v>
      </c>
      <c r="G46" s="5"/>
      <c r="H46" s="5">
        <v>3900000</v>
      </c>
      <c r="I46" s="5">
        <v>4099971</v>
      </c>
      <c r="J46" s="6">
        <f t="shared" si="8"/>
        <v>1.0512746153846153</v>
      </c>
      <c r="K46" s="5">
        <v>200000</v>
      </c>
      <c r="L46" s="5">
        <v>4356358</v>
      </c>
      <c r="M46" s="5">
        <v>4122561</v>
      </c>
      <c r="N46" s="6">
        <f t="shared" si="2"/>
        <v>0.9463320048535956</v>
      </c>
      <c r="O46" s="5"/>
      <c r="P46" s="5"/>
      <c r="Q46" s="5">
        <f t="shared" si="3"/>
        <v>4356358</v>
      </c>
      <c r="R46" s="57">
        <f t="shared" si="4"/>
        <v>1.0567115926240995</v>
      </c>
      <c r="S46" s="4">
        <f t="shared" si="5"/>
        <v>233797</v>
      </c>
    </row>
    <row r="47" spans="1:19" ht="26.25">
      <c r="A47" s="131" t="s">
        <v>107</v>
      </c>
      <c r="B47" s="5">
        <v>20334</v>
      </c>
      <c r="C47" s="5">
        <v>20044</v>
      </c>
      <c r="D47" s="6">
        <f t="shared" si="9"/>
        <v>0.9857381725189338</v>
      </c>
      <c r="E47" s="5"/>
      <c r="F47" s="42">
        <f t="shared" si="7"/>
        <v>0.9857381725189338</v>
      </c>
      <c r="G47" s="5"/>
      <c r="H47" s="5">
        <v>20044</v>
      </c>
      <c r="I47" s="5">
        <v>18408</v>
      </c>
      <c r="J47" s="6">
        <f t="shared" si="8"/>
        <v>0.9183795649570944</v>
      </c>
      <c r="K47" s="5"/>
      <c r="L47" s="5">
        <v>25197</v>
      </c>
      <c r="M47" s="5">
        <v>16220</v>
      </c>
      <c r="N47" s="6">
        <f t="shared" si="2"/>
        <v>0.643727427868397</v>
      </c>
      <c r="O47" s="5"/>
      <c r="P47" s="5"/>
      <c r="Q47" s="5">
        <f t="shared" si="3"/>
        <v>25197</v>
      </c>
      <c r="R47" s="6">
        <f t="shared" si="4"/>
        <v>1.5534525277435265</v>
      </c>
      <c r="S47" s="5">
        <f t="shared" si="5"/>
        <v>8977</v>
      </c>
    </row>
    <row r="48" spans="1:19" ht="26.25" hidden="1">
      <c r="A48" s="131" t="s">
        <v>112</v>
      </c>
      <c r="B48" s="5">
        <v>779</v>
      </c>
      <c r="C48" s="5">
        <v>0</v>
      </c>
      <c r="D48" s="6">
        <f t="shared" si="9"/>
        <v>0</v>
      </c>
      <c r="E48" s="5"/>
      <c r="F48" s="42">
        <f t="shared" si="7"/>
        <v>0</v>
      </c>
      <c r="G48" s="5"/>
      <c r="H48" s="5">
        <v>0</v>
      </c>
      <c r="I48" s="5">
        <v>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6" t="e">
        <f t="shared" si="4"/>
        <v>#DIV/0!</v>
      </c>
      <c r="S48" s="5">
        <f t="shared" si="5"/>
        <v>0</v>
      </c>
    </row>
    <row r="49" spans="1:19" ht="15.75">
      <c r="A49" s="130" t="s">
        <v>113</v>
      </c>
      <c r="B49" s="5">
        <v>71000</v>
      </c>
      <c r="C49" s="5">
        <v>107975</v>
      </c>
      <c r="D49" s="6">
        <f t="shared" si="9"/>
        <v>1.5207746478873239</v>
      </c>
      <c r="E49" s="5"/>
      <c r="F49" s="42">
        <f t="shared" si="7"/>
        <v>1.5207746478873239</v>
      </c>
      <c r="G49" s="5"/>
      <c r="H49" s="5">
        <v>7975</v>
      </c>
      <c r="I49" s="5">
        <v>6421</v>
      </c>
      <c r="J49" s="6">
        <f>I49/H49</f>
        <v>0.805141065830721</v>
      </c>
      <c r="K49" s="5">
        <v>-1400</v>
      </c>
      <c r="L49" s="5">
        <v>30769</v>
      </c>
      <c r="M49" s="5">
        <v>9638</v>
      </c>
      <c r="N49" s="6">
        <f t="shared" si="2"/>
        <v>0.3132373492801196</v>
      </c>
      <c r="O49" s="5"/>
      <c r="P49" s="5"/>
      <c r="Q49" s="5">
        <f t="shared" si="3"/>
        <v>30769</v>
      </c>
      <c r="R49" s="6">
        <f t="shared" si="4"/>
        <v>3.19246731687072</v>
      </c>
      <c r="S49" s="5">
        <f t="shared" si="5"/>
        <v>21131</v>
      </c>
    </row>
    <row r="50" spans="1:19" ht="26.25">
      <c r="A50" s="131" t="s">
        <v>115</v>
      </c>
      <c r="B50" s="5">
        <v>3999151</v>
      </c>
      <c r="C50" s="5">
        <v>4158225</v>
      </c>
      <c r="D50" s="6">
        <f t="shared" si="9"/>
        <v>1.0397769426560788</v>
      </c>
      <c r="E50" s="5"/>
      <c r="F50" s="42">
        <f t="shared" si="7"/>
        <v>1.0397769426560788</v>
      </c>
      <c r="G50" s="5"/>
      <c r="H50" s="5">
        <v>5794043</v>
      </c>
      <c r="I50" s="5">
        <v>5300081</v>
      </c>
      <c r="J50" s="6">
        <f>I50/H50</f>
        <v>0.9147465767858471</v>
      </c>
      <c r="K50" s="5">
        <v>-490043</v>
      </c>
      <c r="L50" s="5">
        <f>5118596</f>
        <v>5118596</v>
      </c>
      <c r="M50" s="5">
        <v>2876910</v>
      </c>
      <c r="N50" s="6">
        <f t="shared" si="2"/>
        <v>0.562050609190489</v>
      </c>
      <c r="O50" s="5"/>
      <c r="P50" s="5"/>
      <c r="Q50" s="5">
        <f t="shared" si="3"/>
        <v>5118596</v>
      </c>
      <c r="R50" s="6">
        <f t="shared" si="4"/>
        <v>1.77919921026379</v>
      </c>
      <c r="S50" s="5">
        <f t="shared" si="5"/>
        <v>2241686</v>
      </c>
    </row>
    <row r="51" spans="1:19" ht="15.75">
      <c r="A51" s="39" t="s">
        <v>36</v>
      </c>
      <c r="B51" s="5">
        <v>28000</v>
      </c>
      <c r="C51" s="5">
        <v>28800</v>
      </c>
      <c r="D51" s="6">
        <f t="shared" si="9"/>
        <v>1.0285714285714285</v>
      </c>
      <c r="E51" s="5"/>
      <c r="F51" s="42">
        <f t="shared" si="7"/>
        <v>1.0285714285714285</v>
      </c>
      <c r="G51" s="5"/>
      <c r="H51" s="5">
        <v>0</v>
      </c>
      <c r="I51" s="5">
        <v>1000</v>
      </c>
      <c r="J51" s="6"/>
      <c r="K51" s="5"/>
      <c r="L51" s="5">
        <v>4500</v>
      </c>
      <c r="M51" s="5">
        <v>4500</v>
      </c>
      <c r="N51" s="6">
        <f t="shared" si="2"/>
        <v>1</v>
      </c>
      <c r="O51" s="5"/>
      <c r="P51" s="5"/>
      <c r="Q51" s="5">
        <f t="shared" si="3"/>
        <v>4500</v>
      </c>
      <c r="R51" s="6">
        <f t="shared" si="4"/>
        <v>1</v>
      </c>
      <c r="S51" s="5">
        <f t="shared" si="5"/>
        <v>0</v>
      </c>
    </row>
    <row r="52" spans="1:19" ht="0.75" customHeight="1">
      <c r="A52" s="7"/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132">
        <v>4500</v>
      </c>
      <c r="N52" s="6" t="e">
        <f t="shared" si="2"/>
        <v>#DIV/0!</v>
      </c>
      <c r="O52" s="5"/>
      <c r="P52" s="5"/>
      <c r="Q52" s="5">
        <f t="shared" si="3"/>
        <v>0</v>
      </c>
      <c r="R52" s="6">
        <f t="shared" si="4"/>
        <v>0</v>
      </c>
      <c r="S52" s="5">
        <f t="shared" si="5"/>
        <v>-4500</v>
      </c>
    </row>
    <row r="53" spans="1:19" ht="15.75" hidden="1">
      <c r="A53" s="7"/>
      <c r="B53" s="5">
        <v>0</v>
      </c>
      <c r="C53" s="5"/>
      <c r="D53" s="6"/>
      <c r="E53" s="5"/>
      <c r="F53" s="42" t="e">
        <f t="shared" si="7"/>
        <v>#DIV/0!</v>
      </c>
      <c r="G53" s="5"/>
      <c r="H53" s="5">
        <v>0</v>
      </c>
      <c r="I53" s="5"/>
      <c r="J53" s="6" t="e">
        <f>I53/H53</f>
        <v>#DIV/0!</v>
      </c>
      <c r="K53" s="5"/>
      <c r="L53" s="5"/>
      <c r="M53" s="132">
        <v>4500</v>
      </c>
      <c r="N53" s="6" t="e">
        <f t="shared" si="2"/>
        <v>#DIV/0!</v>
      </c>
      <c r="O53" s="5"/>
      <c r="P53" s="5"/>
      <c r="Q53" s="5">
        <f t="shared" si="3"/>
        <v>0</v>
      </c>
      <c r="R53" s="6">
        <f t="shared" si="4"/>
        <v>0</v>
      </c>
      <c r="S53" s="5">
        <f t="shared" si="5"/>
        <v>-4500</v>
      </c>
    </row>
    <row r="54" spans="1:19" ht="15.75" hidden="1">
      <c r="A54" s="7" t="s">
        <v>124</v>
      </c>
      <c r="B54" s="5">
        <v>0</v>
      </c>
      <c r="C54" s="5"/>
      <c r="D54" s="6"/>
      <c r="E54" s="5"/>
      <c r="F54" s="42" t="e">
        <f t="shared" si="7"/>
        <v>#DIV/0!</v>
      </c>
      <c r="G54" s="5"/>
      <c r="H54" s="5">
        <v>0</v>
      </c>
      <c r="I54" s="5"/>
      <c r="J54" s="6" t="e">
        <f>I54/H54</f>
        <v>#DIV/0!</v>
      </c>
      <c r="K54" s="5"/>
      <c r="L54" s="5"/>
      <c r="M54" s="132">
        <v>4500</v>
      </c>
      <c r="N54" s="6" t="e">
        <f t="shared" si="2"/>
        <v>#DIV/0!</v>
      </c>
      <c r="O54" s="5"/>
      <c r="P54" s="5"/>
      <c r="Q54" s="5">
        <f t="shared" si="3"/>
        <v>0</v>
      </c>
      <c r="R54" s="6">
        <f t="shared" si="4"/>
        <v>0</v>
      </c>
      <c r="S54" s="5">
        <f t="shared" si="5"/>
        <v>-4500</v>
      </c>
    </row>
    <row r="55" spans="1:19" ht="15.75" hidden="1">
      <c r="A55" s="131" t="s">
        <v>78</v>
      </c>
      <c r="B55" s="5">
        <v>0</v>
      </c>
      <c r="C55" s="5"/>
      <c r="D55" s="6"/>
      <c r="E55" s="5"/>
      <c r="F55" s="42" t="e">
        <f t="shared" si="7"/>
        <v>#DIV/0!</v>
      </c>
      <c r="G55" s="5"/>
      <c r="H55" s="5">
        <v>0</v>
      </c>
      <c r="I55" s="5"/>
      <c r="J55" s="6" t="e">
        <f>I55/H55</f>
        <v>#DIV/0!</v>
      </c>
      <c r="K55" s="5"/>
      <c r="L55" s="5"/>
      <c r="M55" s="132">
        <v>4500</v>
      </c>
      <c r="N55" s="6" t="e">
        <f t="shared" si="2"/>
        <v>#DIV/0!</v>
      </c>
      <c r="O55" s="5"/>
      <c r="P55" s="5"/>
      <c r="Q55" s="5">
        <f t="shared" si="3"/>
        <v>0</v>
      </c>
      <c r="R55" s="6">
        <f t="shared" si="4"/>
        <v>0</v>
      </c>
      <c r="S55" s="5">
        <f t="shared" si="5"/>
        <v>-4500</v>
      </c>
    </row>
    <row r="56" spans="1:19" ht="0.75" customHeight="1">
      <c r="A56" s="78" t="s">
        <v>132</v>
      </c>
      <c r="B56" s="5">
        <v>0</v>
      </c>
      <c r="C56" s="5">
        <v>0</v>
      </c>
      <c r="D56" s="6" t="e">
        <f aca="true" t="shared" si="10" ref="D56:D61">C56/B56</f>
        <v>#DIV/0!</v>
      </c>
      <c r="E56" s="5"/>
      <c r="F56" s="42"/>
      <c r="G56" s="5"/>
      <c r="H56" s="5">
        <v>0</v>
      </c>
      <c r="I56" s="5">
        <v>0</v>
      </c>
      <c r="J56" s="6"/>
      <c r="K56" s="5"/>
      <c r="L56" s="5"/>
      <c r="M56" s="132">
        <v>4500</v>
      </c>
      <c r="N56" s="6" t="e">
        <f t="shared" si="2"/>
        <v>#DIV/0!</v>
      </c>
      <c r="O56" s="5"/>
      <c r="P56" s="5"/>
      <c r="Q56" s="5">
        <f t="shared" si="3"/>
        <v>0</v>
      </c>
      <c r="R56" s="6">
        <f t="shared" si="4"/>
        <v>0</v>
      </c>
      <c r="S56" s="5">
        <f t="shared" si="5"/>
        <v>-4500</v>
      </c>
    </row>
    <row r="57" spans="1:19" ht="15.75">
      <c r="A57" s="40" t="s">
        <v>117</v>
      </c>
      <c r="B57" s="5">
        <v>20000</v>
      </c>
      <c r="C57" s="5">
        <v>3788</v>
      </c>
      <c r="D57" s="6">
        <f t="shared" si="10"/>
        <v>0.1894</v>
      </c>
      <c r="E57" s="5"/>
      <c r="F57" s="42">
        <f aca="true" t="shared" si="11" ref="F57:F64">C57/B57</f>
        <v>0.1894</v>
      </c>
      <c r="G57" s="5"/>
      <c r="H57" s="5">
        <v>10000</v>
      </c>
      <c r="I57" s="5">
        <v>312</v>
      </c>
      <c r="J57" s="6">
        <f aca="true" t="shared" si="12" ref="J57:J65">I57/H57</f>
        <v>0.0312</v>
      </c>
      <c r="K57" s="5"/>
      <c r="L57" s="5">
        <v>8000</v>
      </c>
      <c r="M57" s="132"/>
      <c r="N57" s="6">
        <f t="shared" si="2"/>
        <v>0</v>
      </c>
      <c r="O57" s="5"/>
      <c r="P57" s="5"/>
      <c r="Q57" s="5">
        <f t="shared" si="3"/>
        <v>8000</v>
      </c>
      <c r="R57" s="6" t="e">
        <f t="shared" si="4"/>
        <v>#DIV/0!</v>
      </c>
      <c r="S57" s="5">
        <f t="shared" si="5"/>
        <v>8000</v>
      </c>
    </row>
    <row r="58" spans="1:19" ht="15.75" hidden="1">
      <c r="A58" s="131" t="s">
        <v>54</v>
      </c>
      <c r="B58" s="3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6" t="e">
        <f t="shared" si="4"/>
        <v>#DIV/0!</v>
      </c>
      <c r="S58" s="5">
        <f t="shared" si="5"/>
        <v>0</v>
      </c>
    </row>
    <row r="59" spans="1:19" ht="15" customHeight="1">
      <c r="A59" s="7" t="s">
        <v>118</v>
      </c>
      <c r="B59" s="5">
        <v>2303000</v>
      </c>
      <c r="C59" s="5">
        <v>2124052</v>
      </c>
      <c r="D59" s="6">
        <f t="shared" si="10"/>
        <v>0.9222978723404255</v>
      </c>
      <c r="E59" s="5"/>
      <c r="F59" s="42">
        <f t="shared" si="11"/>
        <v>0.9222978723404255</v>
      </c>
      <c r="G59" s="5"/>
      <c r="H59" s="5">
        <v>2615000</v>
      </c>
      <c r="I59" s="5">
        <v>2387000</v>
      </c>
      <c r="J59" s="6">
        <f t="shared" si="12"/>
        <v>0.912810707456979</v>
      </c>
      <c r="K59" s="5"/>
      <c r="L59" s="5">
        <v>3917000</v>
      </c>
      <c r="M59" s="5">
        <v>3815000</v>
      </c>
      <c r="N59" s="6">
        <f t="shared" si="2"/>
        <v>0.9739596630074037</v>
      </c>
      <c r="O59" s="5"/>
      <c r="P59" s="5">
        <v>141000</v>
      </c>
      <c r="Q59" s="5">
        <f t="shared" si="3"/>
        <v>4058000</v>
      </c>
      <c r="R59" s="6">
        <f t="shared" si="4"/>
        <v>1.0636959370904324</v>
      </c>
      <c r="S59" s="5">
        <f t="shared" si="5"/>
        <v>243000</v>
      </c>
    </row>
    <row r="60" spans="1:19" ht="15.75" hidden="1">
      <c r="A60" s="131"/>
      <c r="B60" s="5">
        <v>0</v>
      </c>
      <c r="C60" s="5"/>
      <c r="D60" s="6" t="e">
        <f t="shared" si="10"/>
        <v>#DIV/0!</v>
      </c>
      <c r="E60" s="5"/>
      <c r="F60" s="42" t="e">
        <f t="shared" si="11"/>
        <v>#DIV/0!</v>
      </c>
      <c r="G60" s="5"/>
      <c r="H60" s="5">
        <v>0</v>
      </c>
      <c r="I60" s="5"/>
      <c r="J60" s="6" t="e">
        <f t="shared" si="12"/>
        <v>#DIV/0!</v>
      </c>
      <c r="K60" s="5"/>
      <c r="L60" s="5"/>
      <c r="M60" s="5"/>
      <c r="N60" s="6" t="e">
        <f t="shared" si="2"/>
        <v>#DIV/0!</v>
      </c>
      <c r="O60" s="5"/>
      <c r="P60" s="5"/>
      <c r="Q60" s="5">
        <f t="shared" si="3"/>
        <v>0</v>
      </c>
      <c r="R60" s="6" t="e">
        <f t="shared" si="4"/>
        <v>#DIV/0!</v>
      </c>
      <c r="S60" s="5">
        <f t="shared" si="5"/>
        <v>0</v>
      </c>
    </row>
    <row r="61" spans="1:19" ht="15.75" hidden="1">
      <c r="A61" s="130" t="s">
        <v>73</v>
      </c>
      <c r="B61" s="5">
        <v>0</v>
      </c>
      <c r="C61" s="5"/>
      <c r="D61" s="6" t="e">
        <f t="shared" si="10"/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7" t="s">
        <v>71</v>
      </c>
      <c r="B62" s="5">
        <v>0</v>
      </c>
      <c r="C62" s="5"/>
      <c r="D62" s="6"/>
      <c r="E62" s="5"/>
      <c r="F62" s="42" t="e">
        <f t="shared" si="11"/>
        <v>#DIV/0!</v>
      </c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13.5" customHeight="1">
      <c r="A63" s="130" t="s">
        <v>114</v>
      </c>
      <c r="B63" s="5">
        <v>506000</v>
      </c>
      <c r="C63" s="5">
        <v>540920</v>
      </c>
      <c r="D63" s="6">
        <f>C63/B63</f>
        <v>1.0690118577075098</v>
      </c>
      <c r="E63" s="5"/>
      <c r="F63" s="42">
        <f t="shared" si="11"/>
        <v>1.0690118577075098</v>
      </c>
      <c r="G63" s="5"/>
      <c r="H63" s="5">
        <v>560000</v>
      </c>
      <c r="I63" s="5">
        <v>578741</v>
      </c>
      <c r="J63" s="6">
        <f t="shared" si="12"/>
        <v>1.0334660714285715</v>
      </c>
      <c r="K63" s="5">
        <v>20000</v>
      </c>
      <c r="L63" s="5">
        <v>524905</v>
      </c>
      <c r="M63" s="5">
        <v>385053</v>
      </c>
      <c r="N63" s="6">
        <f t="shared" si="2"/>
        <v>0.7335670264143035</v>
      </c>
      <c r="O63" s="5"/>
      <c r="P63" s="5"/>
      <c r="Q63" s="5">
        <f t="shared" si="3"/>
        <v>524905</v>
      </c>
      <c r="R63" s="6">
        <f t="shared" si="4"/>
        <v>1.3632019488226297</v>
      </c>
      <c r="S63" s="5">
        <f t="shared" si="5"/>
        <v>139852</v>
      </c>
    </row>
    <row r="64" spans="1:19" ht="15.75" hidden="1">
      <c r="A64" s="39" t="s">
        <v>60</v>
      </c>
      <c r="B64" s="5">
        <v>0</v>
      </c>
      <c r="C64" s="5"/>
      <c r="D64" s="6" t="e">
        <f>C64/B64</f>
        <v>#DIV/0!</v>
      </c>
      <c r="E64" s="5"/>
      <c r="F64" s="42" t="e">
        <f t="shared" si="11"/>
        <v>#DIV/0!</v>
      </c>
      <c r="G64" s="5"/>
      <c r="H64" s="5">
        <v>0</v>
      </c>
      <c r="I64" s="5"/>
      <c r="J64" s="6" t="e">
        <f t="shared" si="12"/>
        <v>#DIV/0!</v>
      </c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6" t="e">
        <f t="shared" si="4"/>
        <v>#DIV/0!</v>
      </c>
      <c r="S64" s="5">
        <f t="shared" si="5"/>
        <v>0</v>
      </c>
    </row>
    <row r="65" spans="1:19" ht="15.75" hidden="1">
      <c r="A65" s="39" t="s">
        <v>131</v>
      </c>
      <c r="B65" s="5">
        <v>0</v>
      </c>
      <c r="C65" s="5"/>
      <c r="D65" s="6"/>
      <c r="E65" s="5"/>
      <c r="F65" s="42"/>
      <c r="G65" s="5"/>
      <c r="H65" s="5">
        <v>0</v>
      </c>
      <c r="I65" s="5"/>
      <c r="J65" s="6" t="e">
        <f t="shared" si="12"/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6" t="e">
        <f t="shared" si="4"/>
        <v>#DIV/0!</v>
      </c>
      <c r="S65" s="5">
        <f t="shared" si="5"/>
        <v>0</v>
      </c>
    </row>
    <row r="66" spans="1:19" ht="26.25" hidden="1">
      <c r="A66" s="131" t="s">
        <v>129</v>
      </c>
      <c r="B66" s="5">
        <v>126000</v>
      </c>
      <c r="C66" s="5">
        <v>125907</v>
      </c>
      <c r="D66" s="6">
        <f aca="true" t="shared" si="13" ref="D66:D73">C66/B66</f>
        <v>0.9992619047619048</v>
      </c>
      <c r="E66" s="5"/>
      <c r="F66" s="42">
        <f aca="true" t="shared" si="14" ref="F66:F71">C66/B66</f>
        <v>0.9992619047619048</v>
      </c>
      <c r="G66" s="5"/>
      <c r="H66" s="5">
        <v>0</v>
      </c>
      <c r="I66" s="5">
        <v>0</v>
      </c>
      <c r="J66" s="6"/>
      <c r="K66" s="5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15.75" hidden="1">
      <c r="A67" s="7" t="s">
        <v>116</v>
      </c>
      <c r="B67" s="5">
        <v>275000</v>
      </c>
      <c r="C67" s="5">
        <v>275000</v>
      </c>
      <c r="D67" s="6">
        <f t="shared" si="13"/>
        <v>1</v>
      </c>
      <c r="E67" s="5"/>
      <c r="F67" s="42">
        <f t="shared" si="14"/>
        <v>1</v>
      </c>
      <c r="G67" s="5"/>
      <c r="H67" s="5">
        <v>0</v>
      </c>
      <c r="I67" s="5">
        <v>0</v>
      </c>
      <c r="J67" s="6"/>
      <c r="K67" s="5"/>
      <c r="L67" s="5"/>
      <c r="M67" s="5"/>
      <c r="N67" s="6" t="e">
        <f t="shared" si="2"/>
        <v>#DIV/0!</v>
      </c>
      <c r="O67" s="5"/>
      <c r="P67" s="5"/>
      <c r="Q67" s="5">
        <f t="shared" si="3"/>
        <v>0</v>
      </c>
      <c r="R67" s="6" t="e">
        <f t="shared" si="4"/>
        <v>#DIV/0!</v>
      </c>
      <c r="S67" s="5">
        <f t="shared" si="5"/>
        <v>0</v>
      </c>
    </row>
    <row r="68" spans="1:19" ht="15.75" hidden="1">
      <c r="A68" s="7" t="s">
        <v>80</v>
      </c>
      <c r="B68" s="5">
        <v>0</v>
      </c>
      <c r="C68" s="5"/>
      <c r="D68" s="6" t="e">
        <f t="shared" si="13"/>
        <v>#DIV/0!</v>
      </c>
      <c r="E68" s="5"/>
      <c r="F68" s="42" t="e">
        <f t="shared" si="14"/>
        <v>#DIV/0!</v>
      </c>
      <c r="G68" s="5"/>
      <c r="H68" s="5">
        <v>0</v>
      </c>
      <c r="I68" s="5"/>
      <c r="J68" s="6" t="e">
        <f>I68/H68</f>
        <v>#DIV/0!</v>
      </c>
      <c r="K68" s="5"/>
      <c r="L68" s="5"/>
      <c r="M68" s="5"/>
      <c r="N68" s="6" t="e">
        <f t="shared" si="2"/>
        <v>#DIV/0!</v>
      </c>
      <c r="O68" s="5"/>
      <c r="P68" s="5"/>
      <c r="Q68" s="5">
        <f t="shared" si="3"/>
        <v>0</v>
      </c>
      <c r="R68" s="6" t="e">
        <f t="shared" si="4"/>
        <v>#DIV/0!</v>
      </c>
      <c r="S68" s="5">
        <f t="shared" si="5"/>
        <v>0</v>
      </c>
    </row>
    <row r="69" spans="1:19" ht="15.75" hidden="1">
      <c r="A69" s="7" t="s">
        <v>137</v>
      </c>
      <c r="B69" s="5">
        <v>505000</v>
      </c>
      <c r="C69" s="5">
        <v>443182</v>
      </c>
      <c r="D69" s="6">
        <f t="shared" si="13"/>
        <v>0.8775881188118811</v>
      </c>
      <c r="E69" s="5"/>
      <c r="F69" s="42">
        <f t="shared" si="14"/>
        <v>0.8775881188118811</v>
      </c>
      <c r="G69" s="5"/>
      <c r="H69" s="5">
        <v>0</v>
      </c>
      <c r="I69" s="5">
        <v>0</v>
      </c>
      <c r="J69" s="6"/>
      <c r="K69" s="5"/>
      <c r="L69" s="5"/>
      <c r="M69" s="5"/>
      <c r="N69" s="6" t="e">
        <f t="shared" si="2"/>
        <v>#DIV/0!</v>
      </c>
      <c r="O69" s="5"/>
      <c r="P69" s="5"/>
      <c r="Q69" s="5">
        <f t="shared" si="3"/>
        <v>0</v>
      </c>
      <c r="R69" s="6" t="e">
        <f t="shared" si="4"/>
        <v>#DIV/0!</v>
      </c>
      <c r="S69" s="5">
        <f t="shared" si="5"/>
        <v>0</v>
      </c>
    </row>
    <row r="70" spans="1:19" ht="26.25">
      <c r="A70" s="7" t="s">
        <v>153</v>
      </c>
      <c r="B70" s="5">
        <v>250000</v>
      </c>
      <c r="C70" s="5">
        <v>0</v>
      </c>
      <c r="D70" s="6">
        <f t="shared" si="13"/>
        <v>0</v>
      </c>
      <c r="E70" s="5"/>
      <c r="F70" s="42">
        <f t="shared" si="14"/>
        <v>0</v>
      </c>
      <c r="G70" s="5"/>
      <c r="H70" s="5">
        <v>0</v>
      </c>
      <c r="I70" s="5">
        <v>0</v>
      </c>
      <c r="J70" s="6"/>
      <c r="K70" s="5"/>
      <c r="L70" s="5">
        <v>52000</v>
      </c>
      <c r="M70" s="5">
        <v>52000</v>
      </c>
      <c r="N70" s="6">
        <f t="shared" si="2"/>
        <v>1</v>
      </c>
      <c r="O70" s="5"/>
      <c r="P70" s="5"/>
      <c r="Q70" s="5">
        <f t="shared" si="3"/>
        <v>52000</v>
      </c>
      <c r="R70" s="6">
        <f t="shared" si="4"/>
        <v>1</v>
      </c>
      <c r="S70" s="5">
        <f t="shared" si="5"/>
        <v>0</v>
      </c>
    </row>
    <row r="71" spans="1:19" ht="15.75">
      <c r="A71" s="39" t="s">
        <v>165</v>
      </c>
      <c r="B71" s="5">
        <v>104666930</v>
      </c>
      <c r="C71" s="5">
        <v>104151194</v>
      </c>
      <c r="D71" s="6">
        <f t="shared" si="13"/>
        <v>0.995072598384227</v>
      </c>
      <c r="E71" s="5"/>
      <c r="F71" s="42">
        <f t="shared" si="14"/>
        <v>0.995072598384227</v>
      </c>
      <c r="G71" s="5"/>
      <c r="H71" s="5">
        <v>129000500</v>
      </c>
      <c r="I71" s="5">
        <v>113358586</v>
      </c>
      <c r="J71" s="6">
        <f>I71/H71</f>
        <v>0.8787453226925477</v>
      </c>
      <c r="K71" s="5"/>
      <c r="L71" s="5">
        <v>10079000</v>
      </c>
      <c r="M71" s="5">
        <v>2070937</v>
      </c>
      <c r="N71" s="6">
        <f t="shared" si="2"/>
        <v>0.20547048318285543</v>
      </c>
      <c r="O71" s="5"/>
      <c r="P71" s="5"/>
      <c r="Q71" s="5">
        <f t="shared" si="3"/>
        <v>10079000</v>
      </c>
      <c r="R71" s="57">
        <f t="shared" si="4"/>
        <v>4.8668790986881785</v>
      </c>
      <c r="S71" s="4">
        <f t="shared" si="5"/>
        <v>8008063</v>
      </c>
    </row>
    <row r="72" spans="1:19" ht="24.75" customHeight="1">
      <c r="A72" s="39" t="s">
        <v>166</v>
      </c>
      <c r="B72" s="5">
        <v>135000</v>
      </c>
      <c r="C72" s="44">
        <v>0</v>
      </c>
      <c r="D72" s="6">
        <f t="shared" si="13"/>
        <v>0</v>
      </c>
      <c r="E72" s="5"/>
      <c r="F72" s="42"/>
      <c r="G72" s="5"/>
      <c r="H72" s="5">
        <v>135000</v>
      </c>
      <c r="I72" s="5">
        <v>0</v>
      </c>
      <c r="J72" s="6">
        <f>I72/H72</f>
        <v>0</v>
      </c>
      <c r="K72" s="5"/>
      <c r="L72" s="87">
        <v>215000</v>
      </c>
      <c r="M72" s="5">
        <v>48250</v>
      </c>
      <c r="N72" s="57">
        <f t="shared" si="2"/>
        <v>0.22441860465116278</v>
      </c>
      <c r="O72" s="5"/>
      <c r="P72" s="5"/>
      <c r="Q72" s="4">
        <f t="shared" si="3"/>
        <v>215000</v>
      </c>
      <c r="R72" s="57">
        <f t="shared" si="4"/>
        <v>4.455958549222798</v>
      </c>
      <c r="S72" s="4">
        <f t="shared" si="5"/>
        <v>166750</v>
      </c>
    </row>
    <row r="73" spans="1:19" ht="33" customHeight="1">
      <c r="A73" s="52" t="s">
        <v>130</v>
      </c>
      <c r="B73" s="8">
        <v>-16652955</v>
      </c>
      <c r="C73" s="8">
        <v>-16611762</v>
      </c>
      <c r="D73" s="45">
        <f t="shared" si="13"/>
        <v>0.997526384956904</v>
      </c>
      <c r="E73" s="8"/>
      <c r="F73" s="53">
        <f>C73/B73</f>
        <v>0.997526384956904</v>
      </c>
      <c r="G73" s="8"/>
      <c r="H73" s="8">
        <v>0</v>
      </c>
      <c r="I73" s="8"/>
      <c r="J73" s="45"/>
      <c r="K73" s="8"/>
      <c r="L73" s="89">
        <v>-6637085</v>
      </c>
      <c r="M73" s="8">
        <v>-1325511</v>
      </c>
      <c r="N73" s="99">
        <f t="shared" si="2"/>
        <v>0.19971282573599705</v>
      </c>
      <c r="O73" s="8"/>
      <c r="P73" s="8">
        <f>-16463-1500000</f>
        <v>-1516463</v>
      </c>
      <c r="Q73" s="8">
        <f>L73+P73</f>
        <v>-8153548</v>
      </c>
      <c r="R73" s="99"/>
      <c r="S73" s="100">
        <f t="shared" si="5"/>
        <v>-6828037</v>
      </c>
    </row>
    <row r="74" spans="1:19" ht="15.75" hidden="1">
      <c r="A74" s="130" t="s">
        <v>62</v>
      </c>
      <c r="B74" s="5">
        <v>0</v>
      </c>
      <c r="C74" s="5"/>
      <c r="D74" s="6"/>
      <c r="E74" s="5"/>
      <c r="F74" s="42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6" t="e">
        <f t="shared" si="2"/>
        <v>#DIV/0!</v>
      </c>
      <c r="O74" s="6"/>
      <c r="P74" s="5">
        <f>M74-L74</f>
        <v>0</v>
      </c>
      <c r="Q74" s="5">
        <f>L74+O74</f>
        <v>0</v>
      </c>
      <c r="R74" s="97" t="e">
        <f t="shared" si="4"/>
        <v>#DIV/0!</v>
      </c>
      <c r="S74" s="98">
        <f t="shared" si="5"/>
        <v>0</v>
      </c>
    </row>
    <row r="75" spans="1:19" ht="20.25">
      <c r="A75" s="47" t="s">
        <v>81</v>
      </c>
      <c r="B75" s="46">
        <f>B76-B16-B57-B59-B62-B64-B68-B71-B67-B73-B51-B70-B15-B54-B69</f>
        <v>133249656</v>
      </c>
      <c r="C75" s="46">
        <f>C76-C16-C57-C59-C62-C64-C68-C71-C67-C73-C51-C70-C15-C54-C69</f>
        <v>136194581</v>
      </c>
      <c r="D75" s="54">
        <f>C75/B75</f>
        <v>1.0221008075247864</v>
      </c>
      <c r="E75" s="46">
        <f>E76-E16-E57-E59-E62-E64-E68-E71-E67-E51-E73-E70-E15-E54-E69</f>
        <v>0</v>
      </c>
      <c r="F75" s="55">
        <f>C75/B75</f>
        <v>1.0221008075247864</v>
      </c>
      <c r="G75" s="46">
        <f>G76-G16-G57-G59-G62-G64-G68-G71-G67-G73-G54-G70-G15-G69-G51-G65</f>
        <v>0</v>
      </c>
      <c r="H75" s="46">
        <f>H14+H17+H18+H19+H20+H24+H25+H26+H27+H28+H30+H31+H32+H33+H40+H41+H42+H44+H45+H46+H47+H48+H49+H50+H56+H63+H66+H21+H22+H23+H73</f>
        <v>142546876</v>
      </c>
      <c r="I75" s="46">
        <f>I14+I17+I18+I19+I20+I24+I25+I26+I27+I28+I30+I31+I32+I33+I40+I41+I42+I44+I45+I46+I47+I48+I49+I50+I56+I63+I66+I21+I22+I23+I73</f>
        <v>138158714</v>
      </c>
      <c r="J75" s="54">
        <f>I75/H75</f>
        <v>0.9692160072311932</v>
      </c>
      <c r="K75" s="46">
        <f>K14+K17+K18+K19+K20+K24+K25+K26+K27+K28+K30+K31+K32+K33+K40+K41+K42+K44+K45+K46+K47+K48+K49+K50+K56+K63+K66+K21+K22+K23+K73</f>
        <v>150000</v>
      </c>
      <c r="L75" s="46">
        <f>L14+L17+L18+L19+L20+L24+L25+L26+L27+L28+L30+L31+L32+L33+L40+L41+L42+L44+L45+L46+L47+L48+L49+L50+L56+L63+L66+L21+L22+L23+L73+L13</f>
        <v>158114419</v>
      </c>
      <c r="M75" s="46">
        <f>M14+M17+M18+M19+M20+M24+M25+M26+M27+M28+M30+M31+M32+M33+M40+M41+M42+M44+M45+M46+M47+M48+M49+M50+M56+M63+M66+M21+M22+M23+M73+M13</f>
        <v>144706902</v>
      </c>
      <c r="N75" s="54">
        <f t="shared" si="2"/>
        <v>0.9152037044768194</v>
      </c>
      <c r="O75" s="46">
        <f>O14+O17+O18+O19+O20+O24+O25+O26+O27+O28+O30+O31+O32+O33+O40+O41+O42+O44+O45+O46+O47+O48+O49+O50+O56+O63+O66+O21+O22+O23+O73+O13</f>
        <v>0</v>
      </c>
      <c r="P75" s="46">
        <f>P14+P17+P18+P19+P20+P24+P25+P26+P27+P28+P30+P31+P32+P33+P40+P41+P42+P44+P45+P46+P47+P48+P49+P50+P56+P63+P66+P21+P22+P23+P73+P13</f>
        <v>115537</v>
      </c>
      <c r="Q75" s="46">
        <f>L75+P75</f>
        <v>158229956</v>
      </c>
      <c r="R75" s="91">
        <f t="shared" si="4"/>
        <v>1.093451340696935</v>
      </c>
      <c r="S75" s="92">
        <f t="shared" si="5"/>
        <v>13523054</v>
      </c>
    </row>
    <row r="76" spans="1:19" ht="19.5" customHeight="1" thickBot="1">
      <c r="A76" s="47" t="s">
        <v>0</v>
      </c>
      <c r="B76" s="56">
        <f>SUM(B13:B74)</f>
        <v>226113631</v>
      </c>
      <c r="C76" s="56">
        <f>SUM(C13:C74)</f>
        <v>228067537</v>
      </c>
      <c r="D76" s="54">
        <f>C76/B76</f>
        <v>1.0086412570147087</v>
      </c>
      <c r="E76" s="46">
        <f>SUM(E13:E74)</f>
        <v>0</v>
      </c>
      <c r="F76" s="55">
        <f>C76/B76</f>
        <v>1.0086412570147087</v>
      </c>
      <c r="G76" s="46">
        <f>SUM(G13:G74)</f>
        <v>0</v>
      </c>
      <c r="H76" s="46">
        <f>SUM(H13:H74)</f>
        <v>275745376</v>
      </c>
      <c r="I76" s="46">
        <f>SUM(I13:I74)</f>
        <v>255259534</v>
      </c>
      <c r="J76" s="54">
        <f>I76/H76</f>
        <v>0.9257073960870336</v>
      </c>
      <c r="K76" s="46">
        <f>SUM(K13:K74)</f>
        <v>150000</v>
      </c>
      <c r="L76" s="46">
        <f>SUM(L13:L74)</f>
        <v>189933919</v>
      </c>
      <c r="M76" s="46">
        <f>SUM(M13:M74)</f>
        <v>156116591</v>
      </c>
      <c r="N76" s="54">
        <f t="shared" si="2"/>
        <v>0.8219521390489499</v>
      </c>
      <c r="O76" s="46">
        <f>SUM(O13:O74)</f>
        <v>0</v>
      </c>
      <c r="P76" s="46">
        <f>SUM(P13:P74)</f>
        <v>4256537</v>
      </c>
      <c r="Q76" s="46">
        <f>L76+P76</f>
        <v>194190456</v>
      </c>
      <c r="R76" s="91">
        <f t="shared" si="4"/>
        <v>1.243880965860957</v>
      </c>
      <c r="S76" s="92">
        <f t="shared" si="5"/>
        <v>38073865</v>
      </c>
    </row>
    <row r="77" spans="1:19" ht="21" hidden="1" thickBot="1">
      <c r="A77" s="47" t="s">
        <v>65</v>
      </c>
      <c r="B77" s="56"/>
      <c r="C77" s="46"/>
      <c r="D77" s="79"/>
      <c r="E77" s="80"/>
      <c r="F77" s="80"/>
      <c r="G77" s="80"/>
      <c r="H77" s="78"/>
      <c r="I77" s="78"/>
      <c r="J77" s="78"/>
      <c r="K77" s="78"/>
      <c r="L77" s="73" t="e">
        <f>H77/B77</f>
        <v>#DIV/0!</v>
      </c>
      <c r="M77" s="73"/>
      <c r="N77" s="46" t="e">
        <f t="shared" si="2"/>
        <v>#DIV/0!</v>
      </c>
      <c r="O77" s="73"/>
      <c r="P77" s="73"/>
      <c r="Q77" s="88"/>
      <c r="R77" s="40"/>
      <c r="S77" s="40"/>
    </row>
    <row r="78" spans="1:19" ht="21" hidden="1" thickBot="1">
      <c r="A78" s="47" t="s">
        <v>63</v>
      </c>
      <c r="B78" s="56"/>
      <c r="C78" s="46"/>
      <c r="D78" s="79"/>
      <c r="E78" s="80"/>
      <c r="F78" s="80"/>
      <c r="G78" s="80"/>
      <c r="H78" s="78"/>
      <c r="I78" s="78"/>
      <c r="J78" s="78"/>
      <c r="K78" s="78"/>
      <c r="L78" s="73" t="e">
        <f>H78/B78</f>
        <v>#DIV/0!</v>
      </c>
      <c r="M78" s="73"/>
      <c r="N78" s="46" t="e">
        <f>M78/L78</f>
        <v>#DIV/0!</v>
      </c>
      <c r="O78" s="73"/>
      <c r="P78" s="73"/>
      <c r="Q78" s="88"/>
      <c r="R78" s="40"/>
      <c r="S78" s="40"/>
    </row>
    <row r="79" spans="1:19" ht="21" hidden="1" thickBot="1">
      <c r="A79" s="70" t="s">
        <v>64</v>
      </c>
      <c r="B79" s="56"/>
      <c r="C79" s="46"/>
      <c r="D79" s="79"/>
      <c r="E79" s="80"/>
      <c r="F79" s="80"/>
      <c r="G79" s="80"/>
      <c r="H79" s="78"/>
      <c r="I79" s="78"/>
      <c r="J79" s="78"/>
      <c r="K79" s="78"/>
      <c r="L79" s="73" t="e">
        <f>H79/B79</f>
        <v>#DIV/0!</v>
      </c>
      <c r="M79" s="73"/>
      <c r="N79" s="46" t="e">
        <f>M79/L79</f>
        <v>#DIV/0!</v>
      </c>
      <c r="O79" s="73"/>
      <c r="P79" s="73"/>
      <c r="Q79" s="88"/>
      <c r="R79" s="40"/>
      <c r="S79" s="40"/>
    </row>
    <row r="80" spans="1:19" ht="51" customHeight="1" thickBot="1">
      <c r="A80" s="71" t="s">
        <v>39</v>
      </c>
      <c r="B80" s="69" t="s">
        <v>135</v>
      </c>
      <c r="C80" s="48" t="s">
        <v>141</v>
      </c>
      <c r="D80" s="49" t="s">
        <v>84</v>
      </c>
      <c r="E80" s="50" t="s">
        <v>123</v>
      </c>
      <c r="F80" s="50" t="s">
        <v>84</v>
      </c>
      <c r="G80" s="50" t="s">
        <v>136</v>
      </c>
      <c r="H80" s="51" t="s">
        <v>142</v>
      </c>
      <c r="I80" s="51" t="s">
        <v>145</v>
      </c>
      <c r="J80" s="51" t="s">
        <v>84</v>
      </c>
      <c r="K80" s="51" t="s">
        <v>143</v>
      </c>
      <c r="L80" s="65" t="s">
        <v>160</v>
      </c>
      <c r="M80" s="65" t="s">
        <v>162</v>
      </c>
      <c r="N80" s="65" t="s">
        <v>84</v>
      </c>
      <c r="O80" s="66" t="s">
        <v>152</v>
      </c>
      <c r="P80" s="65" t="s">
        <v>123</v>
      </c>
      <c r="Q80" s="65" t="s">
        <v>161</v>
      </c>
      <c r="R80" s="66" t="s">
        <v>157</v>
      </c>
      <c r="S80" s="90" t="s">
        <v>158</v>
      </c>
    </row>
    <row r="81" spans="1:19" ht="15.75">
      <c r="A81" s="10" t="s">
        <v>5</v>
      </c>
      <c r="B81" s="13">
        <f>B82+B83+B86</f>
        <v>16896000</v>
      </c>
      <c r="C81" s="13">
        <f>C82+C83+C86</f>
        <v>16567349</v>
      </c>
      <c r="D81" s="15">
        <f>C81/B81</f>
        <v>0.9805485913825758</v>
      </c>
      <c r="E81" s="13">
        <f>E82+E83</f>
        <v>0</v>
      </c>
      <c r="F81" s="15">
        <f>C81/B81</f>
        <v>0.9805485913825758</v>
      </c>
      <c r="G81" s="13">
        <f>G82+G83+G86</f>
        <v>0</v>
      </c>
      <c r="H81" s="13">
        <f>H82+H83+H86+H84</f>
        <v>19373000</v>
      </c>
      <c r="I81" s="13">
        <f>I82+I83+I86+I84</f>
        <v>15869073</v>
      </c>
      <c r="J81" s="15">
        <f>I81/H81</f>
        <v>0.8191334847468126</v>
      </c>
      <c r="K81" s="13">
        <f>K82+K83+K84+K86</f>
        <v>0</v>
      </c>
      <c r="L81" s="13">
        <f>L82+L83+L84+L85+L86</f>
        <v>24640000</v>
      </c>
      <c r="M81" s="13">
        <f>M82+M83+M84+M85+M86</f>
        <v>20114568</v>
      </c>
      <c r="N81" s="15">
        <f>M81/L81</f>
        <v>0.816337987012987</v>
      </c>
      <c r="O81" s="13">
        <f>O82+O83+O84+O85+O86</f>
        <v>0</v>
      </c>
      <c r="P81" s="13">
        <f>P82+P83+P84+P85+P86</f>
        <v>850000</v>
      </c>
      <c r="Q81" s="13">
        <f>L81+P81</f>
        <v>25490000</v>
      </c>
      <c r="R81" s="101">
        <f>Q81/M81</f>
        <v>1.2672407381555497</v>
      </c>
      <c r="S81" s="102">
        <f>Q81-M81</f>
        <v>5375432</v>
      </c>
    </row>
    <row r="82" spans="1:19" ht="15.75">
      <c r="A82" s="11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9">
        <v>21800000</v>
      </c>
      <c r="M82" s="9">
        <v>18186858</v>
      </c>
      <c r="N82" s="122">
        <f aca="true" t="shared" si="15" ref="N82:N145">M82/L82</f>
        <v>0.8342595412844037</v>
      </c>
      <c r="O82" s="121"/>
      <c r="P82" s="121">
        <v>850000</v>
      </c>
      <c r="Q82" s="120">
        <f aca="true" t="shared" si="16" ref="Q82:Q145">L82+P82</f>
        <v>22650000</v>
      </c>
      <c r="R82" s="103">
        <f aca="true" t="shared" si="17" ref="R82:R145">Q82/M82</f>
        <v>1.2454047862473</v>
      </c>
      <c r="S82" s="104">
        <f aca="true" t="shared" si="18" ref="S82:S145">Q82-M82</f>
        <v>4463142</v>
      </c>
    </row>
    <row r="83" spans="1:19" ht="15.75">
      <c r="A83" s="11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2670000</v>
      </c>
      <c r="M83" s="5">
        <v>1916684</v>
      </c>
      <c r="N83" s="122">
        <f t="shared" si="15"/>
        <v>0.7178591760299625</v>
      </c>
      <c r="O83" s="120"/>
      <c r="P83" s="120"/>
      <c r="Q83" s="120">
        <f t="shared" si="16"/>
        <v>2670000</v>
      </c>
      <c r="R83" s="103">
        <f t="shared" si="17"/>
        <v>1.3930308804163858</v>
      </c>
      <c r="S83" s="104">
        <f t="shared" si="18"/>
        <v>753316</v>
      </c>
    </row>
    <row r="84" spans="1:19" ht="0.75" customHeight="1">
      <c r="A84" s="11" t="s">
        <v>144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0</v>
      </c>
      <c r="M84" s="5"/>
      <c r="N84" s="122" t="e">
        <f t="shared" si="15"/>
        <v>#DIV/0!</v>
      </c>
      <c r="O84" s="120"/>
      <c r="P84" s="120"/>
      <c r="Q84" s="120">
        <f t="shared" si="16"/>
        <v>0</v>
      </c>
      <c r="R84" s="103"/>
      <c r="S84" s="104">
        <f t="shared" si="18"/>
        <v>0</v>
      </c>
    </row>
    <row r="85" spans="1:19" ht="15.75">
      <c r="A85" s="11" t="s">
        <v>146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118328</v>
      </c>
      <c r="N85" s="122">
        <f t="shared" si="15"/>
        <v>0.6960470588235295</v>
      </c>
      <c r="O85" s="120"/>
      <c r="P85" s="120"/>
      <c r="Q85" s="120">
        <f t="shared" si="16"/>
        <v>170000</v>
      </c>
      <c r="R85" s="103">
        <f t="shared" si="17"/>
        <v>1.4366844702859847</v>
      </c>
      <c r="S85" s="104">
        <f t="shared" si="18"/>
        <v>51672</v>
      </c>
    </row>
    <row r="86" spans="1:19" ht="15.75">
      <c r="A86" s="11" t="s">
        <v>34</v>
      </c>
      <c r="B86" s="5">
        <v>0</v>
      </c>
      <c r="C86" s="5"/>
      <c r="D86" s="6"/>
      <c r="E86" s="5"/>
      <c r="F86" s="6"/>
      <c r="G86" s="5"/>
      <c r="H86" s="5">
        <v>0</v>
      </c>
      <c r="I86" s="5">
        <v>-9133</v>
      </c>
      <c r="J86" s="6"/>
      <c r="K86" s="5"/>
      <c r="L86" s="5"/>
      <c r="M86" s="5">
        <v>-107302</v>
      </c>
      <c r="N86" s="122"/>
      <c r="O86" s="120"/>
      <c r="P86" s="120"/>
      <c r="Q86" s="120">
        <f t="shared" si="16"/>
        <v>0</v>
      </c>
      <c r="R86" s="103">
        <f t="shared" si="17"/>
        <v>0</v>
      </c>
      <c r="S86" s="104">
        <f t="shared" si="18"/>
        <v>107302</v>
      </c>
    </row>
    <row r="87" spans="1:19" ht="15.75">
      <c r="A87" s="12" t="s">
        <v>14</v>
      </c>
      <c r="B87" s="13">
        <f>B88+B89+B91+B94+B92</f>
        <v>4404000</v>
      </c>
      <c r="C87" s="13">
        <f>C88+C89+C94+C91</f>
        <v>1513220</v>
      </c>
      <c r="D87" s="15">
        <f>C87/B87</f>
        <v>0.3436012715712988</v>
      </c>
      <c r="E87" s="13">
        <f>E88+E89+E91</f>
        <v>0</v>
      </c>
      <c r="F87" s="15">
        <f>C87/B87</f>
        <v>0.3436012715712988</v>
      </c>
      <c r="G87" s="13">
        <f>G88+G89+G91+G94+G92</f>
        <v>0</v>
      </c>
      <c r="H87" s="13">
        <f>H88+H89+H91+H94+H92</f>
        <v>1650000</v>
      </c>
      <c r="I87" s="13">
        <f>I88+I89+I91+I94+I92</f>
        <v>1171997</v>
      </c>
      <c r="J87" s="15">
        <f>I87/H87</f>
        <v>0.7103012121212121</v>
      </c>
      <c r="K87" s="13">
        <f>K88+K89+K91+K92</f>
        <v>0</v>
      </c>
      <c r="L87" s="13">
        <f>L88+L89+L93+L94</f>
        <v>1970000</v>
      </c>
      <c r="M87" s="13">
        <f>M88+M89+M93+M94</f>
        <v>1528619</v>
      </c>
      <c r="N87" s="15">
        <f t="shared" si="15"/>
        <v>0.775948730964467</v>
      </c>
      <c r="O87" s="13">
        <f>O88+O89+O93+O94</f>
        <v>0</v>
      </c>
      <c r="P87" s="13">
        <f>P88+P89+P93+P94</f>
        <v>0</v>
      </c>
      <c r="Q87" s="13">
        <f t="shared" si="16"/>
        <v>1970000</v>
      </c>
      <c r="R87" s="101">
        <f t="shared" si="17"/>
        <v>1.2887449390593733</v>
      </c>
      <c r="S87" s="102">
        <f t="shared" si="18"/>
        <v>441381</v>
      </c>
    </row>
    <row r="88" spans="1:19" ht="21" customHeight="1">
      <c r="A88" s="11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1830000</v>
      </c>
      <c r="M88" s="5">
        <v>1460819</v>
      </c>
      <c r="N88" s="122">
        <f t="shared" si="15"/>
        <v>0.7982617486338798</v>
      </c>
      <c r="O88" s="120"/>
      <c r="P88" s="133"/>
      <c r="Q88" s="120">
        <f t="shared" si="16"/>
        <v>1830000</v>
      </c>
      <c r="R88" s="103">
        <f t="shared" si="17"/>
        <v>1.252721932012111</v>
      </c>
      <c r="S88" s="104">
        <f t="shared" si="18"/>
        <v>369181</v>
      </c>
    </row>
    <row r="89" spans="1:19" ht="17.25" customHeight="1">
      <c r="A89" s="11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110000</v>
      </c>
      <c r="M89" s="5">
        <v>51229</v>
      </c>
      <c r="N89" s="122">
        <f t="shared" si="15"/>
        <v>0.4657181818181818</v>
      </c>
      <c r="O89" s="120"/>
      <c r="P89" s="120"/>
      <c r="Q89" s="120">
        <f t="shared" si="16"/>
        <v>110000</v>
      </c>
      <c r="R89" s="103">
        <f t="shared" si="17"/>
        <v>2.1472213004353002</v>
      </c>
      <c r="S89" s="104">
        <f t="shared" si="18"/>
        <v>58771</v>
      </c>
    </row>
    <row r="90" spans="1:19" ht="15.75" hidden="1">
      <c r="A90" s="11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2" t="e">
        <f t="shared" si="15"/>
        <v>#DIV/0!</v>
      </c>
      <c r="O90" s="120"/>
      <c r="P90" s="120"/>
      <c r="Q90" s="120">
        <f t="shared" si="16"/>
        <v>0</v>
      </c>
      <c r="R90" s="103" t="e">
        <f t="shared" si="17"/>
        <v>#DIV/0!</v>
      </c>
      <c r="S90" s="104">
        <f t="shared" si="18"/>
        <v>0</v>
      </c>
    </row>
    <row r="91" spans="1:19" ht="15.75" hidden="1">
      <c r="A91" s="11" t="s">
        <v>127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2" t="e">
        <f t="shared" si="15"/>
        <v>#DIV/0!</v>
      </c>
      <c r="O91" s="120"/>
      <c r="P91" s="120"/>
      <c r="Q91" s="120">
        <f t="shared" si="16"/>
        <v>0</v>
      </c>
      <c r="R91" s="103" t="e">
        <f t="shared" si="17"/>
        <v>#DIV/0!</v>
      </c>
      <c r="S91" s="104">
        <f t="shared" si="18"/>
        <v>0</v>
      </c>
    </row>
    <row r="92" spans="1:19" ht="0.75" customHeight="1">
      <c r="A92" s="11" t="s">
        <v>128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2" t="e">
        <f t="shared" si="15"/>
        <v>#DIV/0!</v>
      </c>
      <c r="O92" s="120"/>
      <c r="P92" s="120"/>
      <c r="Q92" s="120">
        <f t="shared" si="16"/>
        <v>0</v>
      </c>
      <c r="R92" s="103" t="e">
        <f t="shared" si="17"/>
        <v>#DIV/0!</v>
      </c>
      <c r="S92" s="104">
        <f t="shared" si="18"/>
        <v>0</v>
      </c>
    </row>
    <row r="93" spans="1:19" ht="15.75">
      <c r="A93" s="11" t="s">
        <v>146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20000</v>
      </c>
      <c r="M93" s="5">
        <v>16571</v>
      </c>
      <c r="N93" s="122">
        <f t="shared" si="15"/>
        <v>0.82855</v>
      </c>
      <c r="O93" s="120"/>
      <c r="P93" s="120"/>
      <c r="Q93" s="120">
        <f t="shared" si="16"/>
        <v>20000</v>
      </c>
      <c r="R93" s="103">
        <f t="shared" si="17"/>
        <v>1.2069277653732424</v>
      </c>
      <c r="S93" s="104">
        <f t="shared" si="18"/>
        <v>3429</v>
      </c>
    </row>
    <row r="94" spans="1:19" ht="15.75">
      <c r="A94" s="11" t="s">
        <v>149</v>
      </c>
      <c r="B94" s="5">
        <v>0</v>
      </c>
      <c r="C94" s="5"/>
      <c r="D94" s="6"/>
      <c r="E94" s="5"/>
      <c r="F94" s="6" t="e">
        <f aca="true" t="shared" si="19" ref="F94:F110">C94/B94</f>
        <v>#DIV/0!</v>
      </c>
      <c r="G94" s="5"/>
      <c r="H94" s="5">
        <f>B94+G94</f>
        <v>0</v>
      </c>
      <c r="I94" s="5"/>
      <c r="J94" s="15" t="e">
        <f aca="true" t="shared" si="20" ref="J94:J107">I94/H94</f>
        <v>#DIV/0!</v>
      </c>
      <c r="K94" s="5"/>
      <c r="L94" s="5">
        <v>10000</v>
      </c>
      <c r="M94" s="5"/>
      <c r="N94" s="122">
        <f t="shared" si="15"/>
        <v>0</v>
      </c>
      <c r="O94" s="120"/>
      <c r="P94" s="120"/>
      <c r="Q94" s="120">
        <f t="shared" si="16"/>
        <v>10000</v>
      </c>
      <c r="R94" s="103"/>
      <c r="S94" s="104">
        <f t="shared" si="18"/>
        <v>10000</v>
      </c>
    </row>
    <row r="95" spans="1:21" ht="31.5">
      <c r="A95" s="14" t="s">
        <v>28</v>
      </c>
      <c r="B95" s="13">
        <f>B96+B97+B98</f>
        <v>5010000</v>
      </c>
      <c r="C95" s="13">
        <f>C96+C97+C98</f>
        <v>4813241</v>
      </c>
      <c r="D95" s="15">
        <f>C95/B95</f>
        <v>0.960726746506986</v>
      </c>
      <c r="E95" s="13">
        <f>E96+E97</f>
        <v>0</v>
      </c>
      <c r="F95" s="15">
        <f t="shared" si="19"/>
        <v>0.960726746506986</v>
      </c>
      <c r="G95" s="13">
        <f>G96+G97+G98</f>
        <v>0</v>
      </c>
      <c r="H95" s="13">
        <f>H96+H97+H98</f>
        <v>4123000</v>
      </c>
      <c r="I95" s="13">
        <f>I96+I97+I98</f>
        <v>3792940</v>
      </c>
      <c r="J95" s="15">
        <f t="shared" si="20"/>
        <v>0.9199466407955372</v>
      </c>
      <c r="K95" s="13">
        <f aca="true" t="shared" si="21" ref="K95:P95">K96+K97</f>
        <v>0</v>
      </c>
      <c r="L95" s="13">
        <f t="shared" si="21"/>
        <v>3764000</v>
      </c>
      <c r="M95" s="13">
        <f t="shared" si="21"/>
        <v>2555539</v>
      </c>
      <c r="N95" s="15">
        <f t="shared" si="15"/>
        <v>0.678942348565356</v>
      </c>
      <c r="O95" s="13">
        <f t="shared" si="21"/>
        <v>0</v>
      </c>
      <c r="P95" s="13">
        <f t="shared" si="21"/>
        <v>0</v>
      </c>
      <c r="Q95" s="13">
        <f t="shared" si="16"/>
        <v>3764000</v>
      </c>
      <c r="R95" s="101">
        <f t="shared" si="17"/>
        <v>1.4728791069124751</v>
      </c>
      <c r="S95" s="102">
        <f t="shared" si="18"/>
        <v>1208461</v>
      </c>
      <c r="U95" s="117"/>
    </row>
    <row r="96" spans="1:19" ht="15.75">
      <c r="A96" s="11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19"/>
        <v>0.7101388888888889</v>
      </c>
      <c r="G96" s="5"/>
      <c r="H96" s="5">
        <v>113000</v>
      </c>
      <c r="I96" s="5">
        <v>113000</v>
      </c>
      <c r="J96" s="6">
        <f t="shared" si="20"/>
        <v>1</v>
      </c>
      <c r="K96" s="5"/>
      <c r="L96" s="5">
        <v>84000</v>
      </c>
      <c r="M96" s="5"/>
      <c r="N96" s="122">
        <f t="shared" si="15"/>
        <v>0</v>
      </c>
      <c r="O96" s="120"/>
      <c r="P96" s="120"/>
      <c r="Q96" s="120">
        <f t="shared" si="16"/>
        <v>84000</v>
      </c>
      <c r="R96" s="103" t="e">
        <f t="shared" si="17"/>
        <v>#DIV/0!</v>
      </c>
      <c r="S96" s="104">
        <f t="shared" si="18"/>
        <v>84000</v>
      </c>
    </row>
    <row r="97" spans="1:19" ht="15.75">
      <c r="A97" s="11" t="s">
        <v>51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19"/>
        <v>0.9700654244306418</v>
      </c>
      <c r="G97" s="5"/>
      <c r="H97" s="5">
        <v>4010000</v>
      </c>
      <c r="I97" s="5">
        <v>3679940</v>
      </c>
      <c r="J97" s="6">
        <f t="shared" si="20"/>
        <v>0.9176907730673317</v>
      </c>
      <c r="K97" s="5"/>
      <c r="L97" s="5">
        <v>3680000</v>
      </c>
      <c r="M97" s="5">
        <v>2555539</v>
      </c>
      <c r="N97" s="122">
        <f t="shared" si="15"/>
        <v>0.6944399456521739</v>
      </c>
      <c r="O97" s="120"/>
      <c r="P97" s="120"/>
      <c r="Q97" s="120">
        <f t="shared" si="16"/>
        <v>3680000</v>
      </c>
      <c r="R97" s="103">
        <f t="shared" si="17"/>
        <v>1.4400093287560862</v>
      </c>
      <c r="S97" s="104">
        <f t="shared" si="18"/>
        <v>1124461</v>
      </c>
    </row>
    <row r="98" spans="1:19" ht="15.75" hidden="1">
      <c r="A98" s="11" t="s">
        <v>34</v>
      </c>
      <c r="B98" s="5">
        <v>0</v>
      </c>
      <c r="C98" s="5"/>
      <c r="D98" s="6"/>
      <c r="E98" s="5"/>
      <c r="F98" s="6" t="e">
        <f t="shared" si="19"/>
        <v>#DIV/0!</v>
      </c>
      <c r="G98" s="5"/>
      <c r="H98" s="5">
        <f>B98+G98</f>
        <v>0</v>
      </c>
      <c r="I98" s="5"/>
      <c r="J98" s="15" t="e">
        <f t="shared" si="20"/>
        <v>#DIV/0!</v>
      </c>
      <c r="K98" s="5"/>
      <c r="L98" s="13">
        <f>H98+K98</f>
        <v>0</v>
      </c>
      <c r="M98" s="13"/>
      <c r="N98" s="15" t="e">
        <f t="shared" si="15"/>
        <v>#DIV/0!</v>
      </c>
      <c r="O98" s="13"/>
      <c r="P98" s="13"/>
      <c r="Q98" s="13">
        <f t="shared" si="16"/>
        <v>0</v>
      </c>
      <c r="R98" s="101" t="e">
        <f t="shared" si="17"/>
        <v>#DIV/0!</v>
      </c>
      <c r="S98" s="102">
        <f t="shared" si="18"/>
        <v>0</v>
      </c>
    </row>
    <row r="99" spans="1:19" ht="15.75" hidden="1">
      <c r="A99" s="12" t="s">
        <v>29</v>
      </c>
      <c r="B99" s="13" t="e">
        <f>#REF!+A99</f>
        <v>#REF!</v>
      </c>
      <c r="C99" s="13"/>
      <c r="D99" s="15" t="e">
        <f aca="true" t="shared" si="22" ref="D99:D107">C99/B99</f>
        <v>#REF!</v>
      </c>
      <c r="E99" s="5"/>
      <c r="F99" s="15" t="e">
        <f t="shared" si="19"/>
        <v>#REF!</v>
      </c>
      <c r="G99" s="5"/>
      <c r="H99" s="5" t="e">
        <f>B99+E99</f>
        <v>#REF!</v>
      </c>
      <c r="I99" s="5"/>
      <c r="J99" s="15" t="e">
        <f t="shared" si="20"/>
        <v>#REF!</v>
      </c>
      <c r="K99" s="5"/>
      <c r="L99" s="13" t="e">
        <f>H99+K99</f>
        <v>#REF!</v>
      </c>
      <c r="M99" s="13"/>
      <c r="N99" s="15" t="e">
        <f t="shared" si="15"/>
        <v>#REF!</v>
      </c>
      <c r="O99" s="13"/>
      <c r="P99" s="13"/>
      <c r="Q99" s="13" t="e">
        <f t="shared" si="16"/>
        <v>#REF!</v>
      </c>
      <c r="R99" s="101" t="e">
        <f t="shared" si="17"/>
        <v>#REF!</v>
      </c>
      <c r="S99" s="102" t="e">
        <f t="shared" si="18"/>
        <v>#REF!</v>
      </c>
    </row>
    <row r="100" spans="1:19" ht="15.75" hidden="1">
      <c r="A100" s="11" t="s">
        <v>30</v>
      </c>
      <c r="B100" s="5" t="e">
        <f>#REF!+A100</f>
        <v>#REF!</v>
      </c>
      <c r="C100" s="5"/>
      <c r="D100" s="15" t="e">
        <f t="shared" si="22"/>
        <v>#REF!</v>
      </c>
      <c r="E100" s="5"/>
      <c r="F100" s="15" t="e">
        <f t="shared" si="19"/>
        <v>#REF!</v>
      </c>
      <c r="G100" s="5"/>
      <c r="H100" s="5" t="e">
        <f>B100+E100</f>
        <v>#REF!</v>
      </c>
      <c r="I100" s="5"/>
      <c r="J100" s="15" t="e">
        <f t="shared" si="20"/>
        <v>#REF!</v>
      </c>
      <c r="K100" s="5"/>
      <c r="L100" s="13" t="e">
        <f>H100+K100</f>
        <v>#REF!</v>
      </c>
      <c r="M100" s="13"/>
      <c r="N100" s="15" t="e">
        <f t="shared" si="15"/>
        <v>#REF!</v>
      </c>
      <c r="O100" s="13"/>
      <c r="P100" s="13"/>
      <c r="Q100" s="13" t="e">
        <f t="shared" si="16"/>
        <v>#REF!</v>
      </c>
      <c r="R100" s="101" t="e">
        <f t="shared" si="17"/>
        <v>#REF!</v>
      </c>
      <c r="S100" s="102" t="e">
        <f t="shared" si="18"/>
        <v>#REF!</v>
      </c>
    </row>
    <row r="101" spans="1:19" ht="15.75" hidden="1">
      <c r="A101" s="11" t="s">
        <v>34</v>
      </c>
      <c r="B101" s="5" t="e">
        <f>#REF!+A101</f>
        <v>#REF!</v>
      </c>
      <c r="C101" s="5"/>
      <c r="D101" s="15" t="e">
        <f t="shared" si="22"/>
        <v>#REF!</v>
      </c>
      <c r="E101" s="5"/>
      <c r="F101" s="15" t="e">
        <f t="shared" si="19"/>
        <v>#REF!</v>
      </c>
      <c r="G101" s="5"/>
      <c r="H101" s="5" t="e">
        <f>B101+E101</f>
        <v>#REF!</v>
      </c>
      <c r="I101" s="5"/>
      <c r="J101" s="15" t="e">
        <f t="shared" si="20"/>
        <v>#REF!</v>
      </c>
      <c r="K101" s="5"/>
      <c r="L101" s="13" t="e">
        <f>H101+K101</f>
        <v>#REF!</v>
      </c>
      <c r="M101" s="13"/>
      <c r="N101" s="15" t="e">
        <f t="shared" si="15"/>
        <v>#REF!</v>
      </c>
      <c r="O101" s="13"/>
      <c r="P101" s="13"/>
      <c r="Q101" s="13" t="e">
        <f t="shared" si="16"/>
        <v>#REF!</v>
      </c>
      <c r="R101" s="101" t="e">
        <f t="shared" si="17"/>
        <v>#REF!</v>
      </c>
      <c r="S101" s="102" t="e">
        <f t="shared" si="18"/>
        <v>#REF!</v>
      </c>
    </row>
    <row r="102" spans="1:19" ht="31.5">
      <c r="A102" s="14" t="s">
        <v>47</v>
      </c>
      <c r="B102" s="13">
        <f>B103+B104+B108</f>
        <v>5930000</v>
      </c>
      <c r="C102" s="13">
        <f>C103+C104+C108</f>
        <v>5894380</v>
      </c>
      <c r="D102" s="15">
        <f t="shared" si="22"/>
        <v>0.9939932546374367</v>
      </c>
      <c r="E102" s="13">
        <f>E103+E104</f>
        <v>0</v>
      </c>
      <c r="F102" s="15">
        <f t="shared" si="19"/>
        <v>0.9939932546374367</v>
      </c>
      <c r="G102" s="13">
        <f>G103+G104+G108</f>
        <v>0</v>
      </c>
      <c r="H102" s="13">
        <f>H103+H104+H108</f>
        <v>6590000</v>
      </c>
      <c r="I102" s="13">
        <f>I103+I104+I108</f>
        <v>5740960</v>
      </c>
      <c r="J102" s="15">
        <f t="shared" si="20"/>
        <v>0.8711623672230653</v>
      </c>
      <c r="K102" s="13">
        <f aca="true" t="shared" si="23" ref="K102:P102">K103+K104+K108</f>
        <v>0</v>
      </c>
      <c r="L102" s="13">
        <f t="shared" si="23"/>
        <v>8695000</v>
      </c>
      <c r="M102" s="13">
        <f t="shared" si="23"/>
        <v>6717445</v>
      </c>
      <c r="N102" s="15">
        <f t="shared" si="15"/>
        <v>0.7725641173087981</v>
      </c>
      <c r="O102" s="13">
        <f t="shared" si="23"/>
        <v>0</v>
      </c>
      <c r="P102" s="13">
        <f t="shared" si="23"/>
        <v>0</v>
      </c>
      <c r="Q102" s="13">
        <f t="shared" si="16"/>
        <v>8695000</v>
      </c>
      <c r="R102" s="101">
        <f t="shared" si="17"/>
        <v>1.2943909477487348</v>
      </c>
      <c r="S102" s="102">
        <f t="shared" si="18"/>
        <v>1977555</v>
      </c>
    </row>
    <row r="103" spans="1:19" ht="15.75">
      <c r="A103" s="11" t="s">
        <v>89</v>
      </c>
      <c r="B103" s="5">
        <v>4490000</v>
      </c>
      <c r="C103" s="5">
        <v>4477152</v>
      </c>
      <c r="D103" s="6">
        <f t="shared" si="22"/>
        <v>0.9971385300668152</v>
      </c>
      <c r="E103" s="5"/>
      <c r="F103" s="6">
        <f t="shared" si="19"/>
        <v>0.9971385300668152</v>
      </c>
      <c r="G103" s="5"/>
      <c r="H103" s="5">
        <v>5920000</v>
      </c>
      <c r="I103" s="5">
        <v>5218115</v>
      </c>
      <c r="J103" s="6">
        <f t="shared" si="20"/>
        <v>0.8814383445945946</v>
      </c>
      <c r="K103" s="5"/>
      <c r="L103" s="5">
        <v>8100000</v>
      </c>
      <c r="M103" s="5">
        <v>6379285</v>
      </c>
      <c r="N103" s="122">
        <f t="shared" si="15"/>
        <v>0.787566049382716</v>
      </c>
      <c r="O103" s="120"/>
      <c r="P103" s="120"/>
      <c r="Q103" s="120">
        <f t="shared" si="16"/>
        <v>8100000</v>
      </c>
      <c r="R103" s="103">
        <f t="shared" si="17"/>
        <v>1.2697347743516711</v>
      </c>
      <c r="S103" s="104">
        <f t="shared" si="18"/>
        <v>1720715</v>
      </c>
    </row>
    <row r="104" spans="1:19" ht="15.75">
      <c r="A104" s="16" t="s">
        <v>45</v>
      </c>
      <c r="B104" s="17">
        <f>B105+B106</f>
        <v>1440000</v>
      </c>
      <c r="C104" s="17">
        <f>C105+C106</f>
        <v>1417228</v>
      </c>
      <c r="D104" s="22">
        <f t="shared" si="22"/>
        <v>0.9841861111111111</v>
      </c>
      <c r="E104" s="17">
        <f>E105+E106</f>
        <v>0</v>
      </c>
      <c r="F104" s="22">
        <f t="shared" si="19"/>
        <v>0.9841861111111111</v>
      </c>
      <c r="G104" s="17">
        <f>G105+G106</f>
        <v>0</v>
      </c>
      <c r="H104" s="17">
        <f>H105+H106</f>
        <v>670000</v>
      </c>
      <c r="I104" s="17">
        <v>527649</v>
      </c>
      <c r="J104" s="22">
        <f t="shared" si="20"/>
        <v>0.7875358208955224</v>
      </c>
      <c r="K104" s="17">
        <f>K105+K106</f>
        <v>0</v>
      </c>
      <c r="L104" s="17">
        <f>L105+L106</f>
        <v>595000</v>
      </c>
      <c r="M104" s="17">
        <v>344229</v>
      </c>
      <c r="N104" s="111">
        <f t="shared" si="15"/>
        <v>0.5785361344537815</v>
      </c>
      <c r="O104" s="112">
        <f>O105+O106</f>
        <v>0</v>
      </c>
      <c r="P104" s="112">
        <f>P105+P106+P108</f>
        <v>0</v>
      </c>
      <c r="Q104" s="112">
        <f t="shared" si="16"/>
        <v>595000</v>
      </c>
      <c r="R104" s="105">
        <f t="shared" si="17"/>
        <v>1.7285005040249368</v>
      </c>
      <c r="S104" s="106">
        <f t="shared" si="18"/>
        <v>250771</v>
      </c>
    </row>
    <row r="105" spans="1:19" ht="15.75">
      <c r="A105" s="11" t="s">
        <v>90</v>
      </c>
      <c r="B105" s="5">
        <v>1370000</v>
      </c>
      <c r="C105" s="5">
        <v>1359614</v>
      </c>
      <c r="D105" s="6">
        <f t="shared" si="22"/>
        <v>0.9924189781021898</v>
      </c>
      <c r="E105" s="5"/>
      <c r="F105" s="6">
        <f t="shared" si="19"/>
        <v>0.9924189781021898</v>
      </c>
      <c r="G105" s="5"/>
      <c r="H105" s="5">
        <v>600000</v>
      </c>
      <c r="I105" s="5"/>
      <c r="J105" s="6">
        <f t="shared" si="20"/>
        <v>0</v>
      </c>
      <c r="K105" s="5"/>
      <c r="L105" s="5">
        <v>540000</v>
      </c>
      <c r="M105" s="5"/>
      <c r="N105" s="122">
        <f t="shared" si="15"/>
        <v>0</v>
      </c>
      <c r="O105" s="120"/>
      <c r="P105" s="120"/>
      <c r="Q105" s="120">
        <f t="shared" si="16"/>
        <v>540000</v>
      </c>
      <c r="R105" s="103" t="e">
        <f t="shared" si="17"/>
        <v>#DIV/0!</v>
      </c>
      <c r="S105" s="104">
        <f t="shared" si="18"/>
        <v>540000</v>
      </c>
    </row>
    <row r="106" spans="1:19" ht="15.75">
      <c r="A106" s="11" t="s">
        <v>46</v>
      </c>
      <c r="B106" s="5">
        <v>70000</v>
      </c>
      <c r="C106" s="5">
        <v>57614</v>
      </c>
      <c r="D106" s="6">
        <f t="shared" si="22"/>
        <v>0.8230571428571428</v>
      </c>
      <c r="E106" s="5"/>
      <c r="F106" s="6">
        <f t="shared" si="19"/>
        <v>0.8230571428571428</v>
      </c>
      <c r="G106" s="5"/>
      <c r="H106" s="5">
        <v>70000</v>
      </c>
      <c r="I106" s="5"/>
      <c r="J106" s="6">
        <f t="shared" si="20"/>
        <v>0</v>
      </c>
      <c r="K106" s="5"/>
      <c r="L106" s="5">
        <v>55000</v>
      </c>
      <c r="M106" s="5"/>
      <c r="N106" s="122">
        <f t="shared" si="15"/>
        <v>0</v>
      </c>
      <c r="O106" s="120"/>
      <c r="P106" s="120"/>
      <c r="Q106" s="120">
        <f t="shared" si="16"/>
        <v>55000</v>
      </c>
      <c r="R106" s="107" t="e">
        <f t="shared" si="17"/>
        <v>#DIV/0!</v>
      </c>
      <c r="S106" s="108">
        <f t="shared" si="18"/>
        <v>55000</v>
      </c>
    </row>
    <row r="107" spans="1:19" ht="15.75" hidden="1">
      <c r="A107" s="18" t="s">
        <v>4</v>
      </c>
      <c r="B107" s="17" t="e">
        <f>#REF!+A107</f>
        <v>#REF!</v>
      </c>
      <c r="C107" s="17"/>
      <c r="D107" s="6" t="e">
        <f t="shared" si="22"/>
        <v>#REF!</v>
      </c>
      <c r="E107" s="5"/>
      <c r="F107" s="6" t="e">
        <f t="shared" si="19"/>
        <v>#REF!</v>
      </c>
      <c r="G107" s="5"/>
      <c r="H107" s="5" t="e">
        <f>B107+G107</f>
        <v>#REF!</v>
      </c>
      <c r="I107" s="5"/>
      <c r="J107" s="6" t="e">
        <f t="shared" si="20"/>
        <v>#REF!</v>
      </c>
      <c r="K107" s="5"/>
      <c r="L107" s="5" t="e">
        <f>H107+K107</f>
        <v>#REF!</v>
      </c>
      <c r="M107" s="5"/>
      <c r="N107" s="122" t="e">
        <f t="shared" si="15"/>
        <v>#REF!</v>
      </c>
      <c r="O107" s="120"/>
      <c r="P107" s="120"/>
      <c r="Q107" s="120" t="e">
        <f t="shared" si="16"/>
        <v>#REF!</v>
      </c>
      <c r="R107" s="107" t="e">
        <f t="shared" si="17"/>
        <v>#REF!</v>
      </c>
      <c r="S107" s="108" t="e">
        <f t="shared" si="18"/>
        <v>#REF!</v>
      </c>
    </row>
    <row r="108" spans="1:19" ht="15.75">
      <c r="A108" s="11" t="s">
        <v>34</v>
      </c>
      <c r="B108" s="5"/>
      <c r="C108" s="5"/>
      <c r="D108" s="6"/>
      <c r="E108" s="5"/>
      <c r="F108" s="6" t="e">
        <f t="shared" si="19"/>
        <v>#DIV/0!</v>
      </c>
      <c r="G108" s="5"/>
      <c r="H108" s="5">
        <f>B108+G108</f>
        <v>0</v>
      </c>
      <c r="I108" s="5">
        <v>-4804</v>
      </c>
      <c r="J108" s="6"/>
      <c r="K108" s="5"/>
      <c r="L108" s="5">
        <f>H108+K108</f>
        <v>0</v>
      </c>
      <c r="M108" s="5">
        <v>-6069</v>
      </c>
      <c r="N108" s="122"/>
      <c r="O108" s="120"/>
      <c r="P108" s="120"/>
      <c r="Q108" s="120">
        <f t="shared" si="16"/>
        <v>0</v>
      </c>
      <c r="R108" s="107"/>
      <c r="S108" s="108">
        <f t="shared" si="18"/>
        <v>6069</v>
      </c>
    </row>
    <row r="109" spans="1:19" ht="15.75">
      <c r="A109" s="12" t="s">
        <v>7</v>
      </c>
      <c r="B109" s="13">
        <f>B110+B112+B111+B113+B117+B123+B116</f>
        <v>96925014</v>
      </c>
      <c r="C109" s="13">
        <f>C110+C112+C111+C113+C117+C123+C116</f>
        <v>96092373</v>
      </c>
      <c r="D109" s="15">
        <f>C109/B109</f>
        <v>0.9914094312124628</v>
      </c>
      <c r="E109" s="13">
        <f>E110+E111+E112+E113+E117</f>
        <v>0</v>
      </c>
      <c r="F109" s="15">
        <f t="shared" si="19"/>
        <v>0.9914094312124628</v>
      </c>
      <c r="G109" s="13">
        <f>G110+G112+G117+G123+G116</f>
        <v>0</v>
      </c>
      <c r="H109" s="13">
        <f>H110+H112+H117+H123+H116</f>
        <v>114884576</v>
      </c>
      <c r="I109" s="13">
        <f>I110+I112+I117+I123+I116+I122</f>
        <v>98387576</v>
      </c>
      <c r="J109" s="15">
        <f aca="true" t="shared" si="24" ref="J109:J115">I109/H109</f>
        <v>0.856403700353997</v>
      </c>
      <c r="K109" s="13">
        <f>K110+K112+K116+K117+K122+K123</f>
        <v>150000</v>
      </c>
      <c r="L109" s="13">
        <f>L110+L112+L117+L122+L123+L121</f>
        <v>17353500</v>
      </c>
      <c r="M109" s="13">
        <f>M110+M112+M117+M122+M123+M121</f>
        <v>11809655</v>
      </c>
      <c r="N109" s="15">
        <f t="shared" si="15"/>
        <v>0.6805344743135391</v>
      </c>
      <c r="O109" s="13">
        <f>O110+O112+O117+O122+O123+O121</f>
        <v>0</v>
      </c>
      <c r="P109" s="13">
        <f>P110+P112+P117+P122+P123+P121</f>
        <v>733537</v>
      </c>
      <c r="Q109" s="13">
        <f t="shared" si="16"/>
        <v>18087037</v>
      </c>
      <c r="R109" s="109">
        <f t="shared" si="17"/>
        <v>1.531546603181888</v>
      </c>
      <c r="S109" s="110">
        <f t="shared" si="18"/>
        <v>6277382</v>
      </c>
    </row>
    <row r="110" spans="1:19" ht="15.75">
      <c r="A110" s="11" t="s">
        <v>2</v>
      </c>
      <c r="B110" s="5">
        <v>80655930</v>
      </c>
      <c r="C110" s="5">
        <v>80283802</v>
      </c>
      <c r="D110" s="6">
        <f>C110/B110</f>
        <v>0.9953862288860844</v>
      </c>
      <c r="E110" s="5"/>
      <c r="F110" s="6">
        <f t="shared" si="19"/>
        <v>0.9953862288860844</v>
      </c>
      <c r="G110" s="5"/>
      <c r="H110" s="5">
        <v>97830200</v>
      </c>
      <c r="I110" s="5">
        <v>85988560</v>
      </c>
      <c r="J110" s="6">
        <f t="shared" si="24"/>
        <v>0.8789572136211518</v>
      </c>
      <c r="K110" s="5"/>
      <c r="L110" s="5">
        <v>555000</v>
      </c>
      <c r="M110" s="120">
        <v>366800</v>
      </c>
      <c r="N110" s="122">
        <f t="shared" si="15"/>
        <v>0.6609009009009009</v>
      </c>
      <c r="O110" s="120"/>
      <c r="P110" s="120">
        <v>-188200</v>
      </c>
      <c r="Q110" s="120">
        <f t="shared" si="16"/>
        <v>366800</v>
      </c>
      <c r="R110" s="107">
        <f t="shared" si="17"/>
        <v>1</v>
      </c>
      <c r="S110" s="108">
        <f t="shared" si="18"/>
        <v>0</v>
      </c>
    </row>
    <row r="111" spans="1:19" ht="15.75" hidden="1">
      <c r="A111" s="11" t="s">
        <v>151</v>
      </c>
      <c r="B111" s="19">
        <v>0</v>
      </c>
      <c r="C111" s="5"/>
      <c r="D111" s="6"/>
      <c r="E111" s="5"/>
      <c r="F111" s="6"/>
      <c r="G111" s="5"/>
      <c r="H111" s="5"/>
      <c r="I111" s="5"/>
      <c r="J111" s="6" t="e">
        <f t="shared" si="24"/>
        <v>#DIV/0!</v>
      </c>
      <c r="K111" s="5"/>
      <c r="L111" s="5"/>
      <c r="M111" s="120"/>
      <c r="N111" s="122" t="e">
        <f t="shared" si="15"/>
        <v>#DIV/0!</v>
      </c>
      <c r="O111" s="120"/>
      <c r="P111" s="120"/>
      <c r="Q111" s="120">
        <f t="shared" si="16"/>
        <v>0</v>
      </c>
      <c r="R111" s="107" t="e">
        <f t="shared" si="17"/>
        <v>#DIV/0!</v>
      </c>
      <c r="S111" s="108">
        <f t="shared" si="18"/>
        <v>0</v>
      </c>
    </row>
    <row r="112" spans="1:19" ht="15.75">
      <c r="A112" s="11" t="s">
        <v>3</v>
      </c>
      <c r="B112" s="19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4"/>
        <v>0.7538822396502911</v>
      </c>
      <c r="K112" s="5">
        <v>150000</v>
      </c>
      <c r="L112" s="5">
        <v>15300500</v>
      </c>
      <c r="M112" s="120">
        <v>10476848</v>
      </c>
      <c r="N112" s="122">
        <f t="shared" si="15"/>
        <v>0.6847389301003235</v>
      </c>
      <c r="O112" s="120"/>
      <c r="P112" s="120">
        <f>171737+500000</f>
        <v>671737</v>
      </c>
      <c r="Q112" s="120">
        <f t="shared" si="16"/>
        <v>15972237</v>
      </c>
      <c r="R112" s="107">
        <f t="shared" si="17"/>
        <v>1.5245269378729176</v>
      </c>
      <c r="S112" s="108">
        <f t="shared" si="18"/>
        <v>5495389</v>
      </c>
    </row>
    <row r="113" spans="1:19" ht="0.75" customHeight="1">
      <c r="A113" s="11" t="s">
        <v>57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4"/>
        <v>#DIV/0!</v>
      </c>
      <c r="K113" s="5"/>
      <c r="L113" s="5"/>
      <c r="M113" s="120"/>
      <c r="N113" s="122" t="e">
        <f t="shared" si="15"/>
        <v>#DIV/0!</v>
      </c>
      <c r="O113" s="120"/>
      <c r="P113" s="120"/>
      <c r="Q113" s="120">
        <f t="shared" si="16"/>
        <v>0</v>
      </c>
      <c r="R113" s="107" t="e">
        <f t="shared" si="17"/>
        <v>#DIV/0!</v>
      </c>
      <c r="S113" s="108">
        <f t="shared" si="18"/>
        <v>0</v>
      </c>
    </row>
    <row r="114" spans="1:19" ht="15.75" hidden="1">
      <c r="A114" s="11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4"/>
        <v>#DIV/0!</v>
      </c>
      <c r="K114" s="5"/>
      <c r="L114" s="5"/>
      <c r="M114" s="120"/>
      <c r="N114" s="122" t="e">
        <f t="shared" si="15"/>
        <v>#DIV/0!</v>
      </c>
      <c r="O114" s="120"/>
      <c r="P114" s="120"/>
      <c r="Q114" s="120">
        <f t="shared" si="16"/>
        <v>0</v>
      </c>
      <c r="R114" s="107" t="e">
        <f t="shared" si="17"/>
        <v>#DIV/0!</v>
      </c>
      <c r="S114" s="108">
        <f t="shared" si="18"/>
        <v>0</v>
      </c>
    </row>
    <row r="115" spans="1:19" ht="15.75" hidden="1">
      <c r="A115" s="11"/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4"/>
        <v>#DIV/0!</v>
      </c>
      <c r="K115" s="5"/>
      <c r="L115" s="5"/>
      <c r="M115" s="120"/>
      <c r="N115" s="122" t="e">
        <f t="shared" si="15"/>
        <v>#DIV/0!</v>
      </c>
      <c r="O115" s="120"/>
      <c r="P115" s="120"/>
      <c r="Q115" s="120">
        <f t="shared" si="16"/>
        <v>0</v>
      </c>
      <c r="R115" s="107" t="e">
        <f t="shared" si="17"/>
        <v>#DIV/0!</v>
      </c>
      <c r="S115" s="108">
        <f t="shared" si="18"/>
        <v>0</v>
      </c>
    </row>
    <row r="116" spans="1:19" ht="30.75" hidden="1">
      <c r="A116" s="43" t="s">
        <v>134</v>
      </c>
      <c r="B116" s="5">
        <v>0</v>
      </c>
      <c r="C116" s="5">
        <v>0</v>
      </c>
      <c r="D116" s="6"/>
      <c r="E116" s="5"/>
      <c r="F116" s="6"/>
      <c r="G116" s="5"/>
      <c r="H116" s="5"/>
      <c r="I116" s="5"/>
      <c r="J116" s="6"/>
      <c r="K116" s="5"/>
      <c r="L116" s="5"/>
      <c r="M116" s="120"/>
      <c r="N116" s="122" t="e">
        <f t="shared" si="15"/>
        <v>#DIV/0!</v>
      </c>
      <c r="O116" s="120"/>
      <c r="P116" s="120"/>
      <c r="Q116" s="120">
        <f t="shared" si="16"/>
        <v>0</v>
      </c>
      <c r="R116" s="107" t="e">
        <f t="shared" si="17"/>
        <v>#DIV/0!</v>
      </c>
      <c r="S116" s="108">
        <f t="shared" si="18"/>
        <v>0</v>
      </c>
    </row>
    <row r="117" spans="1:19" ht="15.75">
      <c r="A117" s="11" t="s">
        <v>15</v>
      </c>
      <c r="B117" s="5">
        <v>300000</v>
      </c>
      <c r="C117" s="5">
        <v>246524</v>
      </c>
      <c r="D117" s="6">
        <f aca="true" t="shared" si="25" ref="D117:D122">C117/B117</f>
        <v>0.8217466666666666</v>
      </c>
      <c r="E117" s="5"/>
      <c r="F117" s="6">
        <f aca="true" t="shared" si="26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550000</v>
      </c>
      <c r="M117" s="120">
        <v>365948</v>
      </c>
      <c r="N117" s="122">
        <f t="shared" si="15"/>
        <v>0.66536</v>
      </c>
      <c r="O117" s="120"/>
      <c r="P117" s="120">
        <v>250000</v>
      </c>
      <c r="Q117" s="120">
        <f t="shared" si="16"/>
        <v>800000</v>
      </c>
      <c r="R117" s="107">
        <f t="shared" si="17"/>
        <v>2.1861029435876134</v>
      </c>
      <c r="S117" s="108">
        <f t="shared" si="18"/>
        <v>434052</v>
      </c>
    </row>
    <row r="118" spans="1:19" ht="0.75" customHeight="1">
      <c r="A118" s="18" t="s">
        <v>4</v>
      </c>
      <c r="B118" s="17" t="e">
        <v>#REF!</v>
      </c>
      <c r="C118" s="17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/>
      <c r="M118" s="120"/>
      <c r="N118" s="122" t="e">
        <f t="shared" si="15"/>
        <v>#DIV/0!</v>
      </c>
      <c r="O118" s="120"/>
      <c r="P118" s="120"/>
      <c r="Q118" s="120">
        <f t="shared" si="16"/>
        <v>0</v>
      </c>
      <c r="R118" s="107" t="e">
        <f t="shared" si="17"/>
        <v>#DIV/0!</v>
      </c>
      <c r="S118" s="108">
        <f t="shared" si="18"/>
        <v>0</v>
      </c>
    </row>
    <row r="119" spans="1:19" ht="15.75" hidden="1">
      <c r="A119" s="11" t="s">
        <v>67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/>
      <c r="J119" s="6" t="e">
        <f>I119/H119</f>
        <v>#DIV/0!</v>
      </c>
      <c r="K119" s="5"/>
      <c r="L119" s="5"/>
      <c r="M119" s="120"/>
      <c r="N119" s="122" t="e">
        <f t="shared" si="15"/>
        <v>#DIV/0!</v>
      </c>
      <c r="O119" s="120"/>
      <c r="P119" s="120"/>
      <c r="Q119" s="120">
        <f t="shared" si="16"/>
        <v>0</v>
      </c>
      <c r="R119" s="107" t="e">
        <f t="shared" si="17"/>
        <v>#DIV/0!</v>
      </c>
      <c r="S119" s="108">
        <f t="shared" si="18"/>
        <v>0</v>
      </c>
    </row>
    <row r="120" spans="1:19" ht="15.75" hidden="1">
      <c r="A120" s="11"/>
      <c r="B120" s="5" t="e">
        <v>#REF!</v>
      </c>
      <c r="C120" s="5"/>
      <c r="D120" s="6" t="e">
        <f t="shared" si="25"/>
        <v>#REF!</v>
      </c>
      <c r="E120" s="5"/>
      <c r="F120" s="6" t="e">
        <f t="shared" si="26"/>
        <v>#REF!</v>
      </c>
      <c r="G120" s="5"/>
      <c r="H120" s="5"/>
      <c r="I120" s="5"/>
      <c r="J120" s="6" t="e">
        <f>I120/H120</f>
        <v>#DIV/0!</v>
      </c>
      <c r="K120" s="5"/>
      <c r="L120" s="5"/>
      <c r="M120" s="120"/>
      <c r="N120" s="122" t="e">
        <f t="shared" si="15"/>
        <v>#DIV/0!</v>
      </c>
      <c r="O120" s="120"/>
      <c r="P120" s="120"/>
      <c r="Q120" s="120">
        <f t="shared" si="16"/>
        <v>0</v>
      </c>
      <c r="R120" s="107" t="e">
        <f t="shared" si="17"/>
        <v>#DIV/0!</v>
      </c>
      <c r="S120" s="108">
        <f t="shared" si="18"/>
        <v>0</v>
      </c>
    </row>
    <row r="121" spans="1:19" ht="15.75">
      <c r="A121" s="11" t="s">
        <v>154</v>
      </c>
      <c r="B121" s="5" t="e">
        <v>#REF!</v>
      </c>
      <c r="C121" s="5"/>
      <c r="D121" s="6" t="e">
        <f t="shared" si="25"/>
        <v>#REF!</v>
      </c>
      <c r="E121" s="5"/>
      <c r="F121" s="6" t="e">
        <f t="shared" si="26"/>
        <v>#REF!</v>
      </c>
      <c r="G121" s="5"/>
      <c r="H121" s="5"/>
      <c r="I121" s="5"/>
      <c r="J121" s="6" t="e">
        <f>I121/H121</f>
        <v>#DIV/0!</v>
      </c>
      <c r="K121" s="5"/>
      <c r="L121" s="5">
        <v>215000</v>
      </c>
      <c r="M121" s="120">
        <v>204000</v>
      </c>
      <c r="N121" s="122">
        <f t="shared" si="15"/>
        <v>0.9488372093023256</v>
      </c>
      <c r="O121" s="120"/>
      <c r="P121" s="120"/>
      <c r="Q121" s="120">
        <f t="shared" si="16"/>
        <v>215000</v>
      </c>
      <c r="R121" s="107">
        <f t="shared" si="17"/>
        <v>1.053921568627451</v>
      </c>
      <c r="S121" s="108">
        <f t="shared" si="18"/>
        <v>11000</v>
      </c>
    </row>
    <row r="122" spans="1:19" ht="15.75">
      <c r="A122" s="11" t="s">
        <v>34</v>
      </c>
      <c r="B122" s="5" t="e">
        <v>#REF!</v>
      </c>
      <c r="C122" s="5"/>
      <c r="D122" s="6" t="e">
        <f t="shared" si="25"/>
        <v>#REF!</v>
      </c>
      <c r="E122" s="5"/>
      <c r="F122" s="6" t="e">
        <f t="shared" si="26"/>
        <v>#REF!</v>
      </c>
      <c r="G122" s="5"/>
      <c r="H122" s="5"/>
      <c r="I122" s="5">
        <v>-6341</v>
      </c>
      <c r="J122" s="6"/>
      <c r="K122" s="5"/>
      <c r="L122" s="5"/>
      <c r="M122" s="120">
        <v>-2474</v>
      </c>
      <c r="N122" s="122"/>
      <c r="O122" s="120"/>
      <c r="P122" s="120"/>
      <c r="Q122" s="120">
        <f t="shared" si="16"/>
        <v>0</v>
      </c>
      <c r="R122" s="107">
        <f t="shared" si="17"/>
        <v>0</v>
      </c>
      <c r="S122" s="108">
        <f t="shared" si="18"/>
        <v>2474</v>
      </c>
    </row>
    <row r="123" spans="1:19" ht="15.75">
      <c r="A123" s="11" t="s">
        <v>133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>
        <v>733000</v>
      </c>
      <c r="M123" s="120">
        <v>398533</v>
      </c>
      <c r="N123" s="122">
        <f t="shared" si="15"/>
        <v>0.5437012278308322</v>
      </c>
      <c r="O123" s="120"/>
      <c r="P123" s="120"/>
      <c r="Q123" s="120">
        <f t="shared" si="16"/>
        <v>733000</v>
      </c>
      <c r="R123" s="107">
        <f t="shared" si="17"/>
        <v>1.839245432624149</v>
      </c>
      <c r="S123" s="108">
        <f t="shared" si="18"/>
        <v>334467</v>
      </c>
    </row>
    <row r="124" spans="1:19" ht="15.75">
      <c r="A124" s="12" t="s">
        <v>11</v>
      </c>
      <c r="B124" s="13">
        <f>B125+B127+B130+B131</f>
        <v>2303000</v>
      </c>
      <c r="C124" s="13">
        <f>C125+C127+C131+C130</f>
        <v>2124052</v>
      </c>
      <c r="D124" s="15">
        <f>C124/B124</f>
        <v>0.9222978723404255</v>
      </c>
      <c r="E124" s="13">
        <f>E125+E127+E130</f>
        <v>0</v>
      </c>
      <c r="F124" s="15">
        <f>C124/B124</f>
        <v>0.9222978723404255</v>
      </c>
      <c r="G124" s="13">
        <f>G125+G127+G130+G131</f>
        <v>0</v>
      </c>
      <c r="H124" s="13">
        <f>H125+H127+H131</f>
        <v>2615000</v>
      </c>
      <c r="I124" s="13">
        <f>I125+I127+I131</f>
        <v>2329011</v>
      </c>
      <c r="J124" s="15">
        <f>I124/H124</f>
        <v>0.8906351816443595</v>
      </c>
      <c r="K124" s="13">
        <f>K125+K127</f>
        <v>0</v>
      </c>
      <c r="L124" s="13">
        <f>L125+L126+L127</f>
        <v>3936000</v>
      </c>
      <c r="M124" s="13">
        <f>M125+M126+M127</f>
        <v>3670026</v>
      </c>
      <c r="N124" s="15">
        <f t="shared" si="15"/>
        <v>0.9324253048780488</v>
      </c>
      <c r="O124" s="13">
        <f>O125+O126+O127</f>
        <v>0</v>
      </c>
      <c r="P124" s="13">
        <f>P125+P126+P127</f>
        <v>141000</v>
      </c>
      <c r="Q124" s="13">
        <f t="shared" si="16"/>
        <v>4077000</v>
      </c>
      <c r="R124" s="109">
        <f t="shared" si="17"/>
        <v>1.1108913124866144</v>
      </c>
      <c r="S124" s="110">
        <f t="shared" si="18"/>
        <v>406974</v>
      </c>
    </row>
    <row r="125" spans="1:19" ht="15.75">
      <c r="A125" s="11" t="s">
        <v>2</v>
      </c>
      <c r="B125" s="5">
        <v>2213000</v>
      </c>
      <c r="C125" s="5">
        <v>2036568</v>
      </c>
      <c r="D125" s="6">
        <f>C125/B125</f>
        <v>0.9202747401717126</v>
      </c>
      <c r="E125" s="5"/>
      <c r="F125" s="6">
        <f>C125/B125</f>
        <v>0.9202747401717126</v>
      </c>
      <c r="G125" s="5"/>
      <c r="H125" s="5">
        <v>2515000</v>
      </c>
      <c r="I125" s="5">
        <v>2254994</v>
      </c>
      <c r="J125" s="6">
        <f>I125/H125</f>
        <v>0.8966178926441352</v>
      </c>
      <c r="K125" s="5"/>
      <c r="L125" s="5">
        <v>3791000</v>
      </c>
      <c r="M125" s="5">
        <v>3654629</v>
      </c>
      <c r="N125" s="122">
        <f t="shared" si="15"/>
        <v>0.9640276971775257</v>
      </c>
      <c r="O125" s="120"/>
      <c r="P125" s="120">
        <v>141000</v>
      </c>
      <c r="Q125" s="120">
        <f t="shared" si="16"/>
        <v>3932000</v>
      </c>
      <c r="R125" s="107">
        <f t="shared" si="17"/>
        <v>1.07589580228253</v>
      </c>
      <c r="S125" s="108">
        <f t="shared" si="18"/>
        <v>277371</v>
      </c>
    </row>
    <row r="126" spans="1:19" ht="15.75">
      <c r="A126" s="11" t="s">
        <v>146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15000</v>
      </c>
      <c r="M126" s="5">
        <v>12697</v>
      </c>
      <c r="N126" s="122">
        <f t="shared" si="15"/>
        <v>0.8464666666666667</v>
      </c>
      <c r="O126" s="120"/>
      <c r="P126" s="120"/>
      <c r="Q126" s="120">
        <f t="shared" si="16"/>
        <v>15000</v>
      </c>
      <c r="R126" s="107">
        <f t="shared" si="17"/>
        <v>1.181381428683941</v>
      </c>
      <c r="S126" s="108">
        <f t="shared" si="18"/>
        <v>2303</v>
      </c>
    </row>
    <row r="127" spans="1:19" ht="15.75">
      <c r="A127" s="11" t="s">
        <v>121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27" ref="F127:F133">C127/B127</f>
        <v>0.9720444444444445</v>
      </c>
      <c r="G127" s="5"/>
      <c r="H127" s="5">
        <v>100000</v>
      </c>
      <c r="I127" s="5">
        <v>74017</v>
      </c>
      <c r="J127" s="6">
        <f aca="true" t="shared" si="28" ref="J127:J137">I127/H127</f>
        <v>0.74017</v>
      </c>
      <c r="K127" s="5"/>
      <c r="L127" s="5">
        <v>130000</v>
      </c>
      <c r="M127" s="5">
        <v>2700</v>
      </c>
      <c r="N127" s="122">
        <f t="shared" si="15"/>
        <v>0.02076923076923077</v>
      </c>
      <c r="O127" s="120"/>
      <c r="P127" s="120"/>
      <c r="Q127" s="120">
        <f t="shared" si="16"/>
        <v>130000</v>
      </c>
      <c r="R127" s="107">
        <f t="shared" si="17"/>
        <v>48.148148148148145</v>
      </c>
      <c r="S127" s="108">
        <f t="shared" si="18"/>
        <v>127300</v>
      </c>
    </row>
    <row r="128" spans="1:19" ht="15.75" hidden="1">
      <c r="A128" s="11" t="s">
        <v>44</v>
      </c>
      <c r="B128" s="5" t="e">
        <v>#REF!</v>
      </c>
      <c r="C128" s="5"/>
      <c r="D128" s="6" t="e">
        <f>C128/B128</f>
        <v>#REF!</v>
      </c>
      <c r="E128" s="5"/>
      <c r="F128" s="6" t="e">
        <f t="shared" si="27"/>
        <v>#REF!</v>
      </c>
      <c r="G128" s="5"/>
      <c r="H128" s="5" t="e">
        <f>B128+G128</f>
        <v>#REF!</v>
      </c>
      <c r="I128" s="5"/>
      <c r="J128" s="15" t="e">
        <f t="shared" si="28"/>
        <v>#REF!</v>
      </c>
      <c r="K128" s="5"/>
      <c r="L128" s="13" t="e">
        <f aca="true" t="shared" si="29" ref="L128:L134">H128+K128</f>
        <v>#REF!</v>
      </c>
      <c r="M128" s="13"/>
      <c r="N128" s="15" t="e">
        <f t="shared" si="15"/>
        <v>#REF!</v>
      </c>
      <c r="O128" s="13"/>
      <c r="P128" s="13"/>
      <c r="Q128" s="13" t="e">
        <f t="shared" si="16"/>
        <v>#REF!</v>
      </c>
      <c r="R128" s="109" t="e">
        <f t="shared" si="17"/>
        <v>#REF!</v>
      </c>
      <c r="S128" s="110" t="e">
        <f t="shared" si="18"/>
        <v>#REF!</v>
      </c>
    </row>
    <row r="129" spans="1:19" ht="15.75" hidden="1">
      <c r="A129" s="11"/>
      <c r="B129" s="5" t="e">
        <v>#REF!</v>
      </c>
      <c r="C129" s="5"/>
      <c r="D129" s="6" t="e">
        <f>C129/B129</f>
        <v>#REF!</v>
      </c>
      <c r="E129" s="5"/>
      <c r="F129" s="6" t="e">
        <f t="shared" si="27"/>
        <v>#REF!</v>
      </c>
      <c r="G129" s="5"/>
      <c r="H129" s="5" t="e">
        <f>B129+G129</f>
        <v>#REF!</v>
      </c>
      <c r="I129" s="5"/>
      <c r="J129" s="15" t="e">
        <f t="shared" si="28"/>
        <v>#REF!</v>
      </c>
      <c r="K129" s="5"/>
      <c r="L129" s="13" t="e">
        <f t="shared" si="29"/>
        <v>#REF!</v>
      </c>
      <c r="M129" s="13"/>
      <c r="N129" s="15" t="e">
        <f t="shared" si="15"/>
        <v>#REF!</v>
      </c>
      <c r="O129" s="13"/>
      <c r="P129" s="13"/>
      <c r="Q129" s="13" t="e">
        <f t="shared" si="16"/>
        <v>#REF!</v>
      </c>
      <c r="R129" s="109" t="e">
        <f t="shared" si="17"/>
        <v>#REF!</v>
      </c>
      <c r="S129" s="110" t="e">
        <f t="shared" si="18"/>
        <v>#REF!</v>
      </c>
    </row>
    <row r="130" spans="1:19" ht="15.75" hidden="1">
      <c r="A130" s="11" t="s">
        <v>122</v>
      </c>
      <c r="B130" s="5">
        <v>0</v>
      </c>
      <c r="C130" s="5"/>
      <c r="D130" s="6"/>
      <c r="E130" s="5"/>
      <c r="F130" s="6" t="e">
        <f t="shared" si="27"/>
        <v>#DIV/0!</v>
      </c>
      <c r="G130" s="5"/>
      <c r="H130" s="5">
        <f>B130+G130</f>
        <v>0</v>
      </c>
      <c r="I130" s="5"/>
      <c r="J130" s="15" t="e">
        <f t="shared" si="28"/>
        <v>#DIV/0!</v>
      </c>
      <c r="K130" s="5"/>
      <c r="L130" s="13">
        <f t="shared" si="29"/>
        <v>0</v>
      </c>
      <c r="M130" s="13"/>
      <c r="N130" s="15" t="e">
        <f t="shared" si="15"/>
        <v>#DIV/0!</v>
      </c>
      <c r="O130" s="13"/>
      <c r="P130" s="13"/>
      <c r="Q130" s="13">
        <f t="shared" si="16"/>
        <v>0</v>
      </c>
      <c r="R130" s="109" t="e">
        <f t="shared" si="17"/>
        <v>#DIV/0!</v>
      </c>
      <c r="S130" s="110">
        <f t="shared" si="18"/>
        <v>0</v>
      </c>
    </row>
    <row r="131" spans="1:19" ht="15.75" hidden="1">
      <c r="A131" s="11" t="s">
        <v>34</v>
      </c>
      <c r="B131" s="5"/>
      <c r="C131" s="5"/>
      <c r="D131" s="6"/>
      <c r="E131" s="5"/>
      <c r="F131" s="6" t="e">
        <f t="shared" si="27"/>
        <v>#DIV/0!</v>
      </c>
      <c r="G131" s="5"/>
      <c r="H131" s="5">
        <f>B131+G131</f>
        <v>0</v>
      </c>
      <c r="I131" s="5"/>
      <c r="J131" s="15" t="e">
        <f t="shared" si="28"/>
        <v>#DIV/0!</v>
      </c>
      <c r="K131" s="5"/>
      <c r="L131" s="13">
        <f t="shared" si="29"/>
        <v>0</v>
      </c>
      <c r="M131" s="13"/>
      <c r="N131" s="15" t="e">
        <f t="shared" si="15"/>
        <v>#DIV/0!</v>
      </c>
      <c r="O131" s="13"/>
      <c r="P131" s="13"/>
      <c r="Q131" s="13">
        <f t="shared" si="16"/>
        <v>0</v>
      </c>
      <c r="R131" s="109" t="e">
        <f t="shared" si="17"/>
        <v>#DIV/0!</v>
      </c>
      <c r="S131" s="110">
        <f t="shared" si="18"/>
        <v>0</v>
      </c>
    </row>
    <row r="132" spans="1:19" ht="15.75">
      <c r="A132" s="12" t="s">
        <v>8</v>
      </c>
      <c r="B132" s="13">
        <f>B133+B139+B149+B147+B150</f>
        <v>20123865</v>
      </c>
      <c r="C132" s="13">
        <f>C133+C139+C148+C147+C149</f>
        <v>21247863</v>
      </c>
      <c r="D132" s="15">
        <f>C132/B132</f>
        <v>1.055853982323972</v>
      </c>
      <c r="E132" s="13">
        <f>E133+E139+E149+E147</f>
        <v>0</v>
      </c>
      <c r="F132" s="15">
        <f t="shared" si="27"/>
        <v>1.055853982323972</v>
      </c>
      <c r="G132" s="13">
        <f>G133+G139+G147+G149+G150</f>
        <v>0</v>
      </c>
      <c r="H132" s="13">
        <f>H133+H139+H147+H149+H148</f>
        <v>26336500</v>
      </c>
      <c r="I132" s="13">
        <f>I133+I139+I147+I149+I148</f>
        <v>23730233</v>
      </c>
      <c r="J132" s="15">
        <f t="shared" si="28"/>
        <v>0.9010397357279821</v>
      </c>
      <c r="K132" s="13">
        <f aca="true" t="shared" si="30" ref="K132:P132">K133+K139+K147+K148+K149</f>
        <v>0</v>
      </c>
      <c r="L132" s="13">
        <f t="shared" si="30"/>
        <v>27129495</v>
      </c>
      <c r="M132" s="13">
        <f>M133+M139+M147+M148+M149+M150</f>
        <v>22331123</v>
      </c>
      <c r="N132" s="15">
        <f t="shared" si="15"/>
        <v>0.8231308028402298</v>
      </c>
      <c r="O132" s="13">
        <f t="shared" si="30"/>
        <v>764881</v>
      </c>
      <c r="P132" s="13">
        <f t="shared" si="30"/>
        <v>479000</v>
      </c>
      <c r="Q132" s="13">
        <f t="shared" si="16"/>
        <v>27608495</v>
      </c>
      <c r="R132" s="109">
        <f t="shared" si="17"/>
        <v>1.2363236277906848</v>
      </c>
      <c r="S132" s="110">
        <f t="shared" si="18"/>
        <v>5277372</v>
      </c>
    </row>
    <row r="133" spans="1:19" ht="14.25" customHeight="1">
      <c r="A133" s="16" t="s">
        <v>2</v>
      </c>
      <c r="B133" s="34">
        <f>B134+B135+B136+B137</f>
        <v>3412000</v>
      </c>
      <c r="C133" s="34">
        <f>C135+C137</f>
        <v>3400626</v>
      </c>
      <c r="D133" s="22">
        <f>C133/B133</f>
        <v>0.9966664712778429</v>
      </c>
      <c r="E133" s="17">
        <f>E134+E135+E136+E137</f>
        <v>0</v>
      </c>
      <c r="F133" s="22">
        <f t="shared" si="27"/>
        <v>0.9966664712778429</v>
      </c>
      <c r="G133" s="17">
        <f>G135+G137</f>
        <v>0</v>
      </c>
      <c r="H133" s="17">
        <f>H134+H135+H136+H137</f>
        <v>4462210</v>
      </c>
      <c r="I133" s="17">
        <v>4056406</v>
      </c>
      <c r="J133" s="22">
        <f t="shared" si="28"/>
        <v>0.9090576194307305</v>
      </c>
      <c r="K133" s="17">
        <f>K135+K137</f>
        <v>0</v>
      </c>
      <c r="L133" s="17">
        <f>L135+L137+L138</f>
        <v>515000</v>
      </c>
      <c r="M133" s="17">
        <v>425521</v>
      </c>
      <c r="N133" s="111">
        <f t="shared" si="15"/>
        <v>0.8262543689320389</v>
      </c>
      <c r="O133" s="112">
        <v>764881</v>
      </c>
      <c r="P133" s="112">
        <f>P135</f>
        <v>-10483</v>
      </c>
      <c r="Q133" s="112">
        <f t="shared" si="16"/>
        <v>504517</v>
      </c>
      <c r="R133" s="111">
        <f t="shared" si="17"/>
        <v>1.1856453618035303</v>
      </c>
      <c r="S133" s="112">
        <f t="shared" si="18"/>
        <v>78996</v>
      </c>
    </row>
    <row r="134" spans="1:19" ht="15.75" hidden="1">
      <c r="A134" s="11" t="s">
        <v>40</v>
      </c>
      <c r="B134" s="5">
        <v>0</v>
      </c>
      <c r="C134" s="5"/>
      <c r="D134" s="6"/>
      <c r="E134" s="5"/>
      <c r="F134" s="6"/>
      <c r="G134" s="5"/>
      <c r="H134" s="5">
        <f>B134+G134</f>
        <v>0</v>
      </c>
      <c r="I134" s="5"/>
      <c r="J134" s="15" t="e">
        <f t="shared" si="28"/>
        <v>#DIV/0!</v>
      </c>
      <c r="K134" s="5"/>
      <c r="L134" s="13">
        <f t="shared" si="29"/>
        <v>0</v>
      </c>
      <c r="M134" s="13"/>
      <c r="N134" s="15" t="e">
        <f t="shared" si="15"/>
        <v>#DIV/0!</v>
      </c>
      <c r="O134" s="13"/>
      <c r="P134" s="13"/>
      <c r="Q134" s="13">
        <f t="shared" si="16"/>
        <v>0</v>
      </c>
      <c r="R134" s="105" t="e">
        <f t="shared" si="17"/>
        <v>#DIV/0!</v>
      </c>
      <c r="S134" s="102">
        <f t="shared" si="18"/>
        <v>0</v>
      </c>
    </row>
    <row r="135" spans="1:19" ht="14.25" customHeight="1">
      <c r="A135" s="11" t="s">
        <v>41</v>
      </c>
      <c r="B135" s="5">
        <v>193000</v>
      </c>
      <c r="C135" s="5">
        <v>188568</v>
      </c>
      <c r="D135" s="6">
        <f>C135/B135</f>
        <v>0.9770362694300518</v>
      </c>
      <c r="E135" s="5"/>
      <c r="F135" s="6">
        <f>C135/B135</f>
        <v>0.9770362694300518</v>
      </c>
      <c r="G135" s="5"/>
      <c r="H135" s="5">
        <v>197210</v>
      </c>
      <c r="I135" s="5"/>
      <c r="J135" s="6">
        <f t="shared" si="28"/>
        <v>0</v>
      </c>
      <c r="K135" s="5"/>
      <c r="L135" s="5">
        <v>515000</v>
      </c>
      <c r="M135" s="5"/>
      <c r="N135" s="122">
        <f t="shared" si="15"/>
        <v>0</v>
      </c>
      <c r="O135" s="120"/>
      <c r="P135" s="120">
        <v>-10483</v>
      </c>
      <c r="Q135" s="120">
        <f t="shared" si="16"/>
        <v>504517</v>
      </c>
      <c r="R135" s="57" t="e">
        <f t="shared" si="17"/>
        <v>#DIV/0!</v>
      </c>
      <c r="S135" s="104">
        <f t="shared" si="18"/>
        <v>504517</v>
      </c>
    </row>
    <row r="136" spans="1:19" ht="0.75" customHeight="1" hidden="1">
      <c r="A136" s="11" t="s">
        <v>58</v>
      </c>
      <c r="B136" s="5">
        <v>0</v>
      </c>
      <c r="C136" s="5"/>
      <c r="D136" s="6"/>
      <c r="E136" s="5"/>
      <c r="F136" s="6"/>
      <c r="G136" s="5"/>
      <c r="H136" s="5"/>
      <c r="I136" s="5"/>
      <c r="J136" s="6" t="e">
        <f t="shared" si="28"/>
        <v>#DIV/0!</v>
      </c>
      <c r="K136" s="5"/>
      <c r="L136" s="5"/>
      <c r="M136" s="5"/>
      <c r="N136" s="122" t="e">
        <f t="shared" si="15"/>
        <v>#DIV/0!</v>
      </c>
      <c r="O136" s="120"/>
      <c r="P136" s="120"/>
      <c r="Q136" s="120">
        <f t="shared" si="16"/>
        <v>0</v>
      </c>
      <c r="R136" s="57" t="e">
        <f t="shared" si="17"/>
        <v>#DIV/0!</v>
      </c>
      <c r="S136" s="104">
        <f t="shared" si="18"/>
        <v>0</v>
      </c>
    </row>
    <row r="137" spans="1:19" ht="1.5" customHeight="1" hidden="1">
      <c r="A137" s="11" t="s">
        <v>59</v>
      </c>
      <c r="B137" s="5">
        <v>3219000</v>
      </c>
      <c r="C137" s="5">
        <v>3212058</v>
      </c>
      <c r="D137" s="6">
        <f>C137/B137</f>
        <v>0.997843429636533</v>
      </c>
      <c r="E137" s="5"/>
      <c r="F137" s="6">
        <f>C137/B137</f>
        <v>0.997843429636533</v>
      </c>
      <c r="G137" s="5"/>
      <c r="H137" s="5">
        <v>4265000</v>
      </c>
      <c r="I137" s="5"/>
      <c r="J137" s="6">
        <f t="shared" si="28"/>
        <v>0</v>
      </c>
      <c r="K137" s="5"/>
      <c r="L137" s="5">
        <v>0</v>
      </c>
      <c r="M137" s="5"/>
      <c r="N137" s="122"/>
      <c r="O137" s="120"/>
      <c r="P137" s="120"/>
      <c r="Q137" s="120">
        <f t="shared" si="16"/>
        <v>0</v>
      </c>
      <c r="R137" s="57" t="e">
        <f t="shared" si="17"/>
        <v>#DIV/0!</v>
      </c>
      <c r="S137" s="104">
        <f t="shared" si="18"/>
        <v>0</v>
      </c>
    </row>
    <row r="138" spans="1:19" ht="15.75" hidden="1">
      <c r="A138" s="11" t="s">
        <v>146</v>
      </c>
      <c r="B138" s="5"/>
      <c r="C138" s="5"/>
      <c r="D138" s="6"/>
      <c r="E138" s="5"/>
      <c r="F138" s="6"/>
      <c r="G138" s="5"/>
      <c r="H138" s="5"/>
      <c r="I138" s="5"/>
      <c r="J138" s="6"/>
      <c r="K138" s="5"/>
      <c r="L138" s="5"/>
      <c r="M138" s="5"/>
      <c r="N138" s="15" t="e">
        <f t="shared" si="15"/>
        <v>#DIV/0!</v>
      </c>
      <c r="O138" s="5"/>
      <c r="P138" s="5"/>
      <c r="Q138" s="13">
        <f t="shared" si="16"/>
        <v>0</v>
      </c>
      <c r="R138" s="103"/>
      <c r="S138" s="104">
        <f t="shared" si="18"/>
        <v>0</v>
      </c>
    </row>
    <row r="139" spans="1:19" ht="15.75">
      <c r="A139" s="16" t="s">
        <v>3</v>
      </c>
      <c r="B139" s="17">
        <f>B144+B146+B140+B141+B142+B143+B145</f>
        <v>10585000</v>
      </c>
      <c r="C139" s="17">
        <f>C141+C143+C144+C145+C146</f>
        <v>10164304</v>
      </c>
      <c r="D139" s="22">
        <f>C139/B139</f>
        <v>0.960255455833727</v>
      </c>
      <c r="E139" s="17">
        <f>E140+E141+E142+E143+E144+E146+E145</f>
        <v>0</v>
      </c>
      <c r="F139" s="22">
        <f>C139/B139</f>
        <v>0.960255455833727</v>
      </c>
      <c r="G139" s="17">
        <f>G141+G143+G144+G145+G146</f>
        <v>0</v>
      </c>
      <c r="H139" s="17">
        <f>H140+H141+H142+H143+H144+H145+H146</f>
        <v>10599290</v>
      </c>
      <c r="I139" s="17">
        <v>9266827</v>
      </c>
      <c r="J139" s="22">
        <f aca="true" t="shared" si="31" ref="J139:J155">I139/H139</f>
        <v>0.8742875230322031</v>
      </c>
      <c r="K139" s="17">
        <f>K141+K143+K144+K145+K146</f>
        <v>0</v>
      </c>
      <c r="L139" s="17">
        <f>L141+L143+L144+L145+L146</f>
        <v>12014495</v>
      </c>
      <c r="M139" s="17">
        <v>8692856</v>
      </c>
      <c r="N139" s="111">
        <f t="shared" si="15"/>
        <v>0.7235307018730293</v>
      </c>
      <c r="O139" s="112">
        <f>O141+O143+O144+O145+O146</f>
        <v>0</v>
      </c>
      <c r="P139" s="112">
        <f>P141+P144+P146</f>
        <v>170483</v>
      </c>
      <c r="Q139" s="112">
        <f t="shared" si="16"/>
        <v>12184978</v>
      </c>
      <c r="R139" s="105">
        <f t="shared" si="17"/>
        <v>1.4017232081148014</v>
      </c>
      <c r="S139" s="106">
        <f t="shared" si="18"/>
        <v>3492122</v>
      </c>
    </row>
    <row r="140" spans="1:19" ht="0.75" customHeight="1">
      <c r="A140" s="11" t="s">
        <v>40</v>
      </c>
      <c r="B140" s="5">
        <v>0</v>
      </c>
      <c r="C140" s="5"/>
      <c r="D140" s="6"/>
      <c r="E140" s="5"/>
      <c r="F140" s="6"/>
      <c r="G140" s="5"/>
      <c r="H140" s="5">
        <f>B140+G140</f>
        <v>0</v>
      </c>
      <c r="I140" s="5"/>
      <c r="J140" s="15" t="e">
        <f t="shared" si="31"/>
        <v>#DIV/0!</v>
      </c>
      <c r="K140" s="5"/>
      <c r="L140" s="13">
        <f>H140+K140</f>
        <v>0</v>
      </c>
      <c r="M140" s="13"/>
      <c r="N140" s="15" t="e">
        <f t="shared" si="15"/>
        <v>#DIV/0!</v>
      </c>
      <c r="O140" s="13"/>
      <c r="P140" s="13"/>
      <c r="Q140" s="13">
        <f t="shared" si="16"/>
        <v>0</v>
      </c>
      <c r="R140" s="105" t="e">
        <f t="shared" si="17"/>
        <v>#DIV/0!</v>
      </c>
      <c r="S140" s="106">
        <f t="shared" si="18"/>
        <v>0</v>
      </c>
    </row>
    <row r="141" spans="1:19" ht="15.75">
      <c r="A141" s="11" t="s">
        <v>41</v>
      </c>
      <c r="B141" s="5">
        <v>3620000</v>
      </c>
      <c r="C141" s="5">
        <v>3567575</v>
      </c>
      <c r="D141" s="6">
        <f>C141/B141</f>
        <v>0.985517955801105</v>
      </c>
      <c r="E141" s="5"/>
      <c r="F141" s="6">
        <f>C141/B141</f>
        <v>0.985517955801105</v>
      </c>
      <c r="G141" s="5"/>
      <c r="H141" s="5">
        <v>3354290</v>
      </c>
      <c r="I141" s="5"/>
      <c r="J141" s="6">
        <f t="shared" si="31"/>
        <v>0</v>
      </c>
      <c r="K141" s="5"/>
      <c r="L141" s="5">
        <v>4185000</v>
      </c>
      <c r="M141" s="132"/>
      <c r="N141" s="122">
        <f t="shared" si="15"/>
        <v>0</v>
      </c>
      <c r="O141" s="120"/>
      <c r="P141" s="120">
        <f>10483+160000</f>
        <v>170483</v>
      </c>
      <c r="Q141" s="120">
        <f t="shared" si="16"/>
        <v>4355483</v>
      </c>
      <c r="R141" s="57" t="e">
        <f t="shared" si="17"/>
        <v>#DIV/0!</v>
      </c>
      <c r="S141" s="104">
        <f t="shared" si="18"/>
        <v>4355483</v>
      </c>
    </row>
    <row r="142" spans="1:19" ht="0.75" customHeight="1">
      <c r="A142" s="11" t="s">
        <v>58</v>
      </c>
      <c r="B142" s="5">
        <v>0</v>
      </c>
      <c r="C142" s="5"/>
      <c r="D142" s="6"/>
      <c r="E142" s="5"/>
      <c r="F142" s="6"/>
      <c r="G142" s="5"/>
      <c r="H142" s="5"/>
      <c r="I142" s="5"/>
      <c r="J142" s="6" t="e">
        <f t="shared" si="31"/>
        <v>#DIV/0!</v>
      </c>
      <c r="K142" s="5"/>
      <c r="L142" s="5">
        <v>0</v>
      </c>
      <c r="M142" s="132"/>
      <c r="N142" s="122" t="e">
        <f t="shared" si="15"/>
        <v>#DIV/0!</v>
      </c>
      <c r="O142" s="120"/>
      <c r="P142" s="120"/>
      <c r="Q142" s="120">
        <f t="shared" si="16"/>
        <v>0</v>
      </c>
      <c r="R142" s="57" t="e">
        <f t="shared" si="17"/>
        <v>#DIV/0!</v>
      </c>
      <c r="S142" s="104">
        <f t="shared" si="18"/>
        <v>0</v>
      </c>
    </row>
    <row r="143" spans="1:19" ht="15.75" hidden="1">
      <c r="A143" s="11" t="s">
        <v>59</v>
      </c>
      <c r="B143" s="5">
        <v>1145000</v>
      </c>
      <c r="C143" s="5">
        <v>1070386</v>
      </c>
      <c r="D143" s="6">
        <f>C143/B143</f>
        <v>0.9348349344978166</v>
      </c>
      <c r="E143" s="5"/>
      <c r="F143" s="6">
        <f aca="true" t="shared" si="32" ref="F143:F155">C143/B143</f>
        <v>0.9348349344978166</v>
      </c>
      <c r="G143" s="5"/>
      <c r="H143" s="5">
        <v>1175000</v>
      </c>
      <c r="I143" s="5"/>
      <c r="J143" s="6">
        <f t="shared" si="31"/>
        <v>0</v>
      </c>
      <c r="K143" s="5"/>
      <c r="L143" s="5">
        <v>0</v>
      </c>
      <c r="M143" s="132"/>
      <c r="N143" s="122"/>
      <c r="O143" s="120"/>
      <c r="P143" s="120"/>
      <c r="Q143" s="120">
        <f t="shared" si="16"/>
        <v>0</v>
      </c>
      <c r="R143" s="57" t="e">
        <f t="shared" si="17"/>
        <v>#DIV/0!</v>
      </c>
      <c r="S143" s="104">
        <f t="shared" si="18"/>
        <v>0</v>
      </c>
    </row>
    <row r="144" spans="1:19" ht="15.75">
      <c r="A144" s="11" t="s">
        <v>42</v>
      </c>
      <c r="B144" s="5">
        <v>3870000</v>
      </c>
      <c r="C144" s="5">
        <v>3576353</v>
      </c>
      <c r="D144" s="6">
        <f>C144/B144</f>
        <v>0.9241222222222222</v>
      </c>
      <c r="E144" s="5"/>
      <c r="F144" s="6">
        <f t="shared" si="32"/>
        <v>0.9241222222222222</v>
      </c>
      <c r="G144" s="5"/>
      <c r="H144" s="5">
        <v>4170000</v>
      </c>
      <c r="I144" s="5"/>
      <c r="J144" s="6">
        <f t="shared" si="31"/>
        <v>0</v>
      </c>
      <c r="K144" s="5"/>
      <c r="L144" s="5">
        <v>7679495</v>
      </c>
      <c r="M144" s="132"/>
      <c r="N144" s="122">
        <f t="shared" si="15"/>
        <v>0</v>
      </c>
      <c r="O144" s="120"/>
      <c r="P144" s="120"/>
      <c r="Q144" s="120">
        <f t="shared" si="16"/>
        <v>7679495</v>
      </c>
      <c r="R144" s="57" t="e">
        <f t="shared" si="17"/>
        <v>#DIV/0!</v>
      </c>
      <c r="S144" s="104">
        <f t="shared" si="18"/>
        <v>7679495</v>
      </c>
    </row>
    <row r="145" spans="1:19" ht="15.75" hidden="1">
      <c r="A145" s="11" t="s">
        <v>126</v>
      </c>
      <c r="B145" s="5">
        <v>1700000</v>
      </c>
      <c r="C145" s="5">
        <v>1700000</v>
      </c>
      <c r="D145" s="6"/>
      <c r="E145" s="5"/>
      <c r="F145" s="6">
        <f t="shared" si="32"/>
        <v>1</v>
      </c>
      <c r="G145" s="5"/>
      <c r="H145" s="5">
        <v>1700000</v>
      </c>
      <c r="I145" s="5"/>
      <c r="J145" s="6">
        <f t="shared" si="31"/>
        <v>0</v>
      </c>
      <c r="K145" s="5"/>
      <c r="L145" s="5"/>
      <c r="M145" s="132"/>
      <c r="N145" s="122" t="e">
        <f t="shared" si="15"/>
        <v>#DIV/0!</v>
      </c>
      <c r="O145" s="120"/>
      <c r="P145" s="120"/>
      <c r="Q145" s="120">
        <f t="shared" si="16"/>
        <v>0</v>
      </c>
      <c r="R145" s="57" t="e">
        <f t="shared" si="17"/>
        <v>#DIV/0!</v>
      </c>
      <c r="S145" s="104">
        <f t="shared" si="18"/>
        <v>0</v>
      </c>
    </row>
    <row r="146" spans="1:19" ht="15.75">
      <c r="A146" s="11" t="s">
        <v>43</v>
      </c>
      <c r="B146" s="5">
        <v>250000</v>
      </c>
      <c r="C146" s="5">
        <v>249990</v>
      </c>
      <c r="D146" s="6">
        <f>C146/B146</f>
        <v>0.99996</v>
      </c>
      <c r="E146" s="5"/>
      <c r="F146" s="6">
        <f t="shared" si="32"/>
        <v>0.99996</v>
      </c>
      <c r="G146" s="5"/>
      <c r="H146" s="5">
        <v>200000</v>
      </c>
      <c r="I146" s="5"/>
      <c r="J146" s="6">
        <f t="shared" si="31"/>
        <v>0</v>
      </c>
      <c r="K146" s="5"/>
      <c r="L146" s="5">
        <v>150000</v>
      </c>
      <c r="M146" s="132"/>
      <c r="N146" s="122">
        <f aca="true" t="shared" si="33" ref="N146:N209">M146/L146</f>
        <v>0</v>
      </c>
      <c r="O146" s="120"/>
      <c r="P146" s="120"/>
      <c r="Q146" s="120">
        <f aca="true" t="shared" si="34" ref="Q146:Q209">L146+P146</f>
        <v>150000</v>
      </c>
      <c r="R146" s="57" t="e">
        <f>Q146/M146</f>
        <v>#DIV/0!</v>
      </c>
      <c r="S146" s="104">
        <f aca="true" t="shared" si="35" ref="S146:S209">Q146-M146</f>
        <v>150000</v>
      </c>
    </row>
    <row r="147" spans="1:19" ht="15.75">
      <c r="A147" s="18" t="s">
        <v>138</v>
      </c>
      <c r="B147" s="17">
        <v>6001865</v>
      </c>
      <c r="C147" s="17">
        <v>5751865</v>
      </c>
      <c r="D147" s="22">
        <f>C147/B147</f>
        <v>0.9583462806977497</v>
      </c>
      <c r="E147" s="17"/>
      <c r="F147" s="22">
        <f t="shared" si="32"/>
        <v>0.9583462806977497</v>
      </c>
      <c r="G147" s="17"/>
      <c r="H147" s="17">
        <v>8444000</v>
      </c>
      <c r="I147" s="17">
        <v>7631000</v>
      </c>
      <c r="J147" s="22">
        <f t="shared" si="31"/>
        <v>0.9037186167693037</v>
      </c>
      <c r="K147" s="17"/>
      <c r="L147" s="17">
        <v>10980000</v>
      </c>
      <c r="M147" s="17">
        <v>9669611</v>
      </c>
      <c r="N147" s="111">
        <f t="shared" si="33"/>
        <v>0.8806567395264117</v>
      </c>
      <c r="O147" s="112"/>
      <c r="P147" s="112">
        <v>269000</v>
      </c>
      <c r="Q147" s="112">
        <f t="shared" si="34"/>
        <v>11249000</v>
      </c>
      <c r="R147" s="105">
        <f aca="true" t="shared" si="36" ref="R147:R210">Q147/M147</f>
        <v>1.1633353192801654</v>
      </c>
      <c r="S147" s="106">
        <f t="shared" si="35"/>
        <v>1579389</v>
      </c>
    </row>
    <row r="148" spans="1:19" ht="15.75">
      <c r="A148" s="18" t="s">
        <v>139</v>
      </c>
      <c r="B148" s="17">
        <v>1875000</v>
      </c>
      <c r="C148" s="17">
        <v>1857068</v>
      </c>
      <c r="D148" s="15">
        <f>C148/B148</f>
        <v>0.9904362666666666</v>
      </c>
      <c r="E148" s="5"/>
      <c r="F148" s="22">
        <f t="shared" si="32"/>
        <v>0.9904362666666666</v>
      </c>
      <c r="G148" s="17">
        <v>0</v>
      </c>
      <c r="H148" s="17">
        <v>2706000</v>
      </c>
      <c r="I148" s="17">
        <v>2706000</v>
      </c>
      <c r="J148" s="22">
        <f t="shared" si="31"/>
        <v>1</v>
      </c>
      <c r="K148" s="17"/>
      <c r="L148" s="17">
        <v>3450000</v>
      </c>
      <c r="M148" s="17">
        <v>3450000</v>
      </c>
      <c r="N148" s="111">
        <f t="shared" si="33"/>
        <v>1</v>
      </c>
      <c r="O148" s="112"/>
      <c r="P148" s="112">
        <v>50000</v>
      </c>
      <c r="Q148" s="112">
        <f t="shared" si="34"/>
        <v>3500000</v>
      </c>
      <c r="R148" s="105">
        <f t="shared" si="36"/>
        <v>1.0144927536231885</v>
      </c>
      <c r="S148" s="106">
        <f t="shared" si="35"/>
        <v>50000</v>
      </c>
    </row>
    <row r="149" spans="1:19" ht="15" customHeight="1">
      <c r="A149" s="18" t="s">
        <v>70</v>
      </c>
      <c r="B149" s="17">
        <v>125000</v>
      </c>
      <c r="C149" s="17">
        <v>74000</v>
      </c>
      <c r="D149" s="22">
        <f>C149/B149</f>
        <v>0.592</v>
      </c>
      <c r="E149" s="17"/>
      <c r="F149" s="22">
        <f t="shared" si="32"/>
        <v>0.592</v>
      </c>
      <c r="G149" s="17">
        <v>0</v>
      </c>
      <c r="H149" s="17">
        <v>125000</v>
      </c>
      <c r="I149" s="17">
        <v>70000</v>
      </c>
      <c r="J149" s="22">
        <f t="shared" si="31"/>
        <v>0.56</v>
      </c>
      <c r="K149" s="17"/>
      <c r="L149" s="17">
        <v>170000</v>
      </c>
      <c r="M149" s="17">
        <v>120000</v>
      </c>
      <c r="N149" s="111">
        <f t="shared" si="33"/>
        <v>0.7058823529411765</v>
      </c>
      <c r="O149" s="112"/>
      <c r="P149" s="112"/>
      <c r="Q149" s="112">
        <f t="shared" si="34"/>
        <v>170000</v>
      </c>
      <c r="R149" s="105">
        <f t="shared" si="36"/>
        <v>1.4166666666666667</v>
      </c>
      <c r="S149" s="106">
        <f t="shared" si="35"/>
        <v>50000</v>
      </c>
    </row>
    <row r="150" spans="1:19" ht="15.75">
      <c r="A150" s="126" t="s">
        <v>34</v>
      </c>
      <c r="B150" s="112"/>
      <c r="C150" s="112"/>
      <c r="D150" s="111"/>
      <c r="E150" s="112"/>
      <c r="F150" s="111" t="e">
        <f t="shared" si="32"/>
        <v>#DIV/0!</v>
      </c>
      <c r="G150" s="112"/>
      <c r="H150" s="112">
        <f>B150+G150</f>
        <v>0</v>
      </c>
      <c r="I150" s="112"/>
      <c r="J150" s="111" t="e">
        <f t="shared" si="31"/>
        <v>#DIV/0!</v>
      </c>
      <c r="K150" s="112"/>
      <c r="L150" s="112">
        <f>H150+K150</f>
        <v>0</v>
      </c>
      <c r="M150" s="112">
        <v>-26865</v>
      </c>
      <c r="N150" s="111"/>
      <c r="O150" s="112"/>
      <c r="P150" s="112"/>
      <c r="Q150" s="112">
        <f t="shared" si="34"/>
        <v>0</v>
      </c>
      <c r="R150" s="101">
        <f t="shared" si="36"/>
        <v>0</v>
      </c>
      <c r="S150" s="102">
        <f t="shared" si="35"/>
        <v>26865</v>
      </c>
    </row>
    <row r="151" spans="1:19" ht="15.75">
      <c r="A151" s="12" t="s">
        <v>6</v>
      </c>
      <c r="B151" s="20">
        <f>B152+B157+B161+B167+B177</f>
        <v>21700700</v>
      </c>
      <c r="C151" s="20">
        <f>C152+C157+C161+C167+C177</f>
        <v>21239446</v>
      </c>
      <c r="D151" s="15">
        <f>C151/B151</f>
        <v>0.9787447409530569</v>
      </c>
      <c r="E151" s="13">
        <f>E152+E157+E161+E167</f>
        <v>0</v>
      </c>
      <c r="F151" s="15">
        <f t="shared" si="32"/>
        <v>0.9787447409530569</v>
      </c>
      <c r="G151" s="13">
        <f>G152+G157+G161+G163+G167+G177</f>
        <v>0</v>
      </c>
      <c r="H151" s="13">
        <v>29297300</v>
      </c>
      <c r="I151" s="13">
        <f>I152+I157+I161+I167+I177</f>
        <v>25298895</v>
      </c>
      <c r="J151" s="15">
        <f t="shared" si="31"/>
        <v>0.8635230891583866</v>
      </c>
      <c r="K151" s="13"/>
      <c r="L151" s="13">
        <f>L152+L156+L157+L161+L163+L167+L178</f>
        <v>34636200</v>
      </c>
      <c r="M151" s="13">
        <f>M152+M156+M157+M161+M163+M167+M178</f>
        <v>29945108</v>
      </c>
      <c r="N151" s="15">
        <f t="shared" si="33"/>
        <v>0.8645610084247117</v>
      </c>
      <c r="O151" s="13">
        <f>O152+O156+O157+O161+O163+O167+O178</f>
        <v>0</v>
      </c>
      <c r="P151" s="13">
        <f>P152+P156+P157+P161+P163+P167+P178</f>
        <v>3317734</v>
      </c>
      <c r="Q151" s="13">
        <f t="shared" si="34"/>
        <v>37953934</v>
      </c>
      <c r="R151" s="101">
        <f t="shared" si="36"/>
        <v>1.2674502292661627</v>
      </c>
      <c r="S151" s="102">
        <f t="shared" si="35"/>
        <v>8008826</v>
      </c>
    </row>
    <row r="152" spans="1:19" ht="15.75">
      <c r="A152" s="21" t="s">
        <v>21</v>
      </c>
      <c r="B152" s="17">
        <f>B153+B154+B155</f>
        <v>8445000</v>
      </c>
      <c r="C152" s="17">
        <v>8308720</v>
      </c>
      <c r="D152" s="22">
        <f>C152/B152</f>
        <v>0.983862640615749</v>
      </c>
      <c r="E152" s="17">
        <f>E153+E154+E155</f>
        <v>0</v>
      </c>
      <c r="F152" s="22">
        <f t="shared" si="32"/>
        <v>0.983862640615749</v>
      </c>
      <c r="G152" s="17">
        <f>G153+G154+G155</f>
        <v>0</v>
      </c>
      <c r="H152" s="17">
        <f>H153+H154+H155</f>
        <v>12339000</v>
      </c>
      <c r="I152" s="17">
        <v>10538555</v>
      </c>
      <c r="J152" s="22">
        <f t="shared" si="31"/>
        <v>0.8540850149931113</v>
      </c>
      <c r="K152" s="17">
        <f>K153+K154+K155</f>
        <v>0</v>
      </c>
      <c r="L152" s="17">
        <f>L153+L154+L155</f>
        <v>14330000</v>
      </c>
      <c r="M152" s="17">
        <v>13227292</v>
      </c>
      <c r="N152" s="111">
        <f t="shared" si="33"/>
        <v>0.923048988136776</v>
      </c>
      <c r="O152" s="112">
        <f>O153+O154+O155</f>
        <v>0</v>
      </c>
      <c r="P152" s="112">
        <f>P153+P154+P155</f>
        <v>1958000</v>
      </c>
      <c r="Q152" s="112">
        <f t="shared" si="34"/>
        <v>16288000</v>
      </c>
      <c r="R152" s="105">
        <f t="shared" si="36"/>
        <v>1.2313933948082494</v>
      </c>
      <c r="S152" s="106">
        <f t="shared" si="35"/>
        <v>3060708</v>
      </c>
    </row>
    <row r="153" spans="1:19" ht="15.75">
      <c r="A153" s="11" t="s">
        <v>22</v>
      </c>
      <c r="B153" s="5">
        <v>1865000</v>
      </c>
      <c r="C153" s="5"/>
      <c r="D153" s="6">
        <f>C153/B153</f>
        <v>0</v>
      </c>
      <c r="E153" s="5"/>
      <c r="F153" s="6">
        <f t="shared" si="32"/>
        <v>0</v>
      </c>
      <c r="G153" s="5"/>
      <c r="H153" s="5">
        <v>2540000</v>
      </c>
      <c r="I153" s="5"/>
      <c r="J153" s="6">
        <f t="shared" si="31"/>
        <v>0</v>
      </c>
      <c r="K153" s="5"/>
      <c r="L153" s="5">
        <v>3780000</v>
      </c>
      <c r="M153" s="5"/>
      <c r="N153" s="122">
        <f t="shared" si="33"/>
        <v>0</v>
      </c>
      <c r="O153" s="120"/>
      <c r="P153" s="120">
        <v>343000</v>
      </c>
      <c r="Q153" s="120">
        <f t="shared" si="34"/>
        <v>4123000</v>
      </c>
      <c r="R153" s="103" t="e">
        <f t="shared" si="36"/>
        <v>#DIV/0!</v>
      </c>
      <c r="S153" s="104">
        <f t="shared" si="35"/>
        <v>4123000</v>
      </c>
    </row>
    <row r="154" spans="1:19" ht="15.75">
      <c r="A154" s="11" t="s">
        <v>120</v>
      </c>
      <c r="B154" s="5">
        <v>5250000</v>
      </c>
      <c r="C154" s="5"/>
      <c r="D154" s="6">
        <f>C154/B154</f>
        <v>0</v>
      </c>
      <c r="E154" s="5"/>
      <c r="F154" s="6">
        <f t="shared" si="32"/>
        <v>0</v>
      </c>
      <c r="G154" s="5"/>
      <c r="H154" s="5">
        <v>8034000</v>
      </c>
      <c r="I154" s="5"/>
      <c r="J154" s="6">
        <f t="shared" si="31"/>
        <v>0</v>
      </c>
      <c r="K154" s="5"/>
      <c r="L154" s="5">
        <v>7700000</v>
      </c>
      <c r="M154" s="5"/>
      <c r="N154" s="122">
        <f t="shared" si="33"/>
        <v>0</v>
      </c>
      <c r="O154" s="120"/>
      <c r="P154" s="120">
        <v>1300000</v>
      </c>
      <c r="Q154" s="120">
        <f t="shared" si="34"/>
        <v>9000000</v>
      </c>
      <c r="R154" s="103" t="e">
        <f t="shared" si="36"/>
        <v>#DIV/0!</v>
      </c>
      <c r="S154" s="104">
        <f t="shared" si="35"/>
        <v>9000000</v>
      </c>
    </row>
    <row r="155" spans="1:19" ht="15.75">
      <c r="A155" s="11" t="s">
        <v>24</v>
      </c>
      <c r="B155" s="5">
        <v>1330000</v>
      </c>
      <c r="C155" s="5"/>
      <c r="D155" s="6">
        <f>C155/B155</f>
        <v>0</v>
      </c>
      <c r="E155" s="5"/>
      <c r="F155" s="6">
        <f t="shared" si="32"/>
        <v>0</v>
      </c>
      <c r="G155" s="5"/>
      <c r="H155" s="5">
        <v>1765000</v>
      </c>
      <c r="I155" s="5"/>
      <c r="J155" s="6">
        <f t="shared" si="31"/>
        <v>0</v>
      </c>
      <c r="K155" s="5"/>
      <c r="L155" s="5">
        <v>2850000</v>
      </c>
      <c r="M155" s="5"/>
      <c r="N155" s="122">
        <f t="shared" si="33"/>
        <v>0</v>
      </c>
      <c r="O155" s="120"/>
      <c r="P155" s="120">
        <v>315000</v>
      </c>
      <c r="Q155" s="120">
        <f t="shared" si="34"/>
        <v>3165000</v>
      </c>
      <c r="R155" s="103" t="e">
        <f t="shared" si="36"/>
        <v>#DIV/0!</v>
      </c>
      <c r="S155" s="104">
        <f t="shared" si="35"/>
        <v>3165000</v>
      </c>
    </row>
    <row r="156" spans="1:19" ht="15.75" hidden="1">
      <c r="A156" s="67" t="s">
        <v>146</v>
      </c>
      <c r="B156" s="17"/>
      <c r="C156" s="17"/>
      <c r="D156" s="22"/>
      <c r="E156" s="17"/>
      <c r="F156" s="22"/>
      <c r="G156" s="17"/>
      <c r="H156" s="17"/>
      <c r="I156" s="17"/>
      <c r="J156" s="22"/>
      <c r="K156" s="17"/>
      <c r="L156" s="17"/>
      <c r="M156" s="17"/>
      <c r="N156" s="15" t="e">
        <f t="shared" si="33"/>
        <v>#DIV/0!</v>
      </c>
      <c r="O156" s="17"/>
      <c r="P156" s="17"/>
      <c r="Q156" s="13">
        <f t="shared" si="34"/>
        <v>0</v>
      </c>
      <c r="R156" s="105" t="e">
        <f t="shared" si="36"/>
        <v>#DIV/0!</v>
      </c>
      <c r="S156" s="102">
        <f t="shared" si="35"/>
        <v>0</v>
      </c>
    </row>
    <row r="157" spans="1:19" ht="15.75">
      <c r="A157" s="21" t="s">
        <v>23</v>
      </c>
      <c r="B157" s="17">
        <f>B158+B159+B160</f>
        <v>1240000</v>
      </c>
      <c r="C157" s="17">
        <v>1156909</v>
      </c>
      <c r="D157" s="22">
        <f>C157/B157</f>
        <v>0.9329911290322581</v>
      </c>
      <c r="E157" s="17">
        <f>E158+E159+E160</f>
        <v>0</v>
      </c>
      <c r="F157" s="22">
        <f>C157/B157</f>
        <v>0.9329911290322581</v>
      </c>
      <c r="G157" s="17"/>
      <c r="H157" s="17">
        <f>H158+H159</f>
        <v>1619000</v>
      </c>
      <c r="I157" s="17">
        <v>1130271</v>
      </c>
      <c r="J157" s="22">
        <f>I157/H157</f>
        <v>0.6981290920321186</v>
      </c>
      <c r="K157" s="17">
        <f>K158+K159</f>
        <v>0</v>
      </c>
      <c r="L157" s="17">
        <f>L158+L159</f>
        <v>1260000</v>
      </c>
      <c r="M157" s="17">
        <v>873717</v>
      </c>
      <c r="N157" s="111">
        <f t="shared" si="33"/>
        <v>0.6934261904761905</v>
      </c>
      <c r="O157" s="112">
        <f>O158+O159</f>
        <v>0</v>
      </c>
      <c r="P157" s="112">
        <f>P158+P159</f>
        <v>136000</v>
      </c>
      <c r="Q157" s="112">
        <f t="shared" si="34"/>
        <v>1396000</v>
      </c>
      <c r="R157" s="105">
        <f t="shared" si="36"/>
        <v>1.5977713607495334</v>
      </c>
      <c r="S157" s="106">
        <f t="shared" si="35"/>
        <v>522283</v>
      </c>
    </row>
    <row r="158" spans="1:19" ht="15.75">
      <c r="A158" s="11" t="s">
        <v>26</v>
      </c>
      <c r="B158" s="5">
        <v>800000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f>850000+30000</f>
        <v>880000</v>
      </c>
      <c r="I158" s="5"/>
      <c r="J158" s="6">
        <f>I158/H158</f>
        <v>0</v>
      </c>
      <c r="K158" s="5"/>
      <c r="L158" s="5">
        <v>560000</v>
      </c>
      <c r="M158" s="5"/>
      <c r="N158" s="122">
        <f t="shared" si="33"/>
        <v>0</v>
      </c>
      <c r="O158" s="120"/>
      <c r="P158" s="120">
        <f>60000+136000</f>
        <v>196000</v>
      </c>
      <c r="Q158" s="120">
        <f t="shared" si="34"/>
        <v>756000</v>
      </c>
      <c r="R158" s="103" t="e">
        <f t="shared" si="36"/>
        <v>#DIV/0!</v>
      </c>
      <c r="S158" s="104">
        <f t="shared" si="35"/>
        <v>756000</v>
      </c>
    </row>
    <row r="159" spans="1:19" ht="15" customHeight="1">
      <c r="A159" s="11" t="s">
        <v>27</v>
      </c>
      <c r="B159" s="5">
        <v>440000</v>
      </c>
      <c r="C159" s="5"/>
      <c r="D159" s="6">
        <f>C159/B159</f>
        <v>0</v>
      </c>
      <c r="E159" s="5"/>
      <c r="F159" s="6">
        <f>C159/B159</f>
        <v>0</v>
      </c>
      <c r="G159" s="5"/>
      <c r="H159" s="5">
        <v>739000</v>
      </c>
      <c r="I159" s="5"/>
      <c r="J159" s="6">
        <f>I159/H159</f>
        <v>0</v>
      </c>
      <c r="K159" s="5"/>
      <c r="L159" s="5">
        <v>700000</v>
      </c>
      <c r="M159" s="5"/>
      <c r="N159" s="122">
        <f t="shared" si="33"/>
        <v>0</v>
      </c>
      <c r="O159" s="120"/>
      <c r="P159" s="120">
        <v>-60000</v>
      </c>
      <c r="Q159" s="120">
        <f t="shared" si="34"/>
        <v>640000</v>
      </c>
      <c r="R159" s="103" t="e">
        <f t="shared" si="36"/>
        <v>#DIV/0!</v>
      </c>
      <c r="S159" s="104">
        <f t="shared" si="35"/>
        <v>640000</v>
      </c>
    </row>
    <row r="160" spans="1:19" ht="1.5" customHeight="1" hidden="1">
      <c r="A160" s="23" t="s">
        <v>82</v>
      </c>
      <c r="B160" s="5">
        <v>0</v>
      </c>
      <c r="C160" s="5"/>
      <c r="D160" s="6"/>
      <c r="E160" s="5"/>
      <c r="F160" s="15" t="e">
        <f>C160/B160</f>
        <v>#DIV/0!</v>
      </c>
      <c r="G160" s="5"/>
      <c r="H160" s="5">
        <f>B160+E160</f>
        <v>0</v>
      </c>
      <c r="I160" s="5"/>
      <c r="J160" s="15" t="e">
        <f>I160/H160</f>
        <v>#DIV/0!</v>
      </c>
      <c r="K160" s="5"/>
      <c r="L160" s="13">
        <f>H160+K160</f>
        <v>0</v>
      </c>
      <c r="M160" s="13"/>
      <c r="N160" s="15" t="e">
        <f t="shared" si="33"/>
        <v>#DIV/0!</v>
      </c>
      <c r="O160" s="13"/>
      <c r="P160" s="13"/>
      <c r="Q160" s="13">
        <f t="shared" si="34"/>
        <v>0</v>
      </c>
      <c r="R160" s="101" t="e">
        <f t="shared" si="36"/>
        <v>#DIV/0!</v>
      </c>
      <c r="S160" s="102">
        <f t="shared" si="35"/>
        <v>0</v>
      </c>
    </row>
    <row r="161" spans="1:19" ht="15.75">
      <c r="A161" s="21" t="s">
        <v>150</v>
      </c>
      <c r="B161" s="17">
        <f>B162+B163</f>
        <v>1100700</v>
      </c>
      <c r="C161" s="17">
        <f>C162+C163</f>
        <v>959497</v>
      </c>
      <c r="D161" s="22">
        <f>C161/B161</f>
        <v>0.871715272099573</v>
      </c>
      <c r="E161" s="17">
        <f>E162+E163</f>
        <v>0</v>
      </c>
      <c r="F161" s="22">
        <f>C161/B161</f>
        <v>0.871715272099573</v>
      </c>
      <c r="G161" s="17"/>
      <c r="H161" s="17">
        <f>H163</f>
        <v>1479300</v>
      </c>
      <c r="I161" s="17">
        <f>I163+I162</f>
        <v>1094315</v>
      </c>
      <c r="J161" s="22">
        <f>I161/H161</f>
        <v>0.7397519096870141</v>
      </c>
      <c r="K161" s="17">
        <f aca="true" t="shared" si="37" ref="K161:P161">K162</f>
        <v>0</v>
      </c>
      <c r="L161" s="17">
        <f t="shared" si="37"/>
        <v>825000</v>
      </c>
      <c r="M161" s="17">
        <f t="shared" si="37"/>
        <v>0</v>
      </c>
      <c r="N161" s="111">
        <f t="shared" si="33"/>
        <v>0</v>
      </c>
      <c r="O161" s="112">
        <f t="shared" si="37"/>
        <v>0</v>
      </c>
      <c r="P161" s="112">
        <f t="shared" si="37"/>
        <v>0</v>
      </c>
      <c r="Q161" s="112">
        <f t="shared" si="34"/>
        <v>825000</v>
      </c>
      <c r="R161" s="105" t="e">
        <f t="shared" si="36"/>
        <v>#DIV/0!</v>
      </c>
      <c r="S161" s="106">
        <f t="shared" si="35"/>
        <v>825000</v>
      </c>
    </row>
    <row r="162" spans="1:19" ht="15.75">
      <c r="A162" s="11" t="s">
        <v>49</v>
      </c>
      <c r="B162" s="5"/>
      <c r="C162" s="5"/>
      <c r="D162" s="6"/>
      <c r="E162" s="5"/>
      <c r="F162" s="6"/>
      <c r="G162" s="5"/>
      <c r="H162" s="5"/>
      <c r="I162" s="5"/>
      <c r="J162" s="6"/>
      <c r="K162" s="5"/>
      <c r="L162" s="5">
        <v>825000</v>
      </c>
      <c r="M162" s="5"/>
      <c r="N162" s="122">
        <f t="shared" si="33"/>
        <v>0</v>
      </c>
      <c r="O162" s="120"/>
      <c r="P162" s="120"/>
      <c r="Q162" s="120">
        <f t="shared" si="34"/>
        <v>825000</v>
      </c>
      <c r="R162" s="103" t="e">
        <f t="shared" si="36"/>
        <v>#DIV/0!</v>
      </c>
      <c r="S162" s="104">
        <f t="shared" si="35"/>
        <v>825000</v>
      </c>
    </row>
    <row r="163" spans="1:19" ht="15.75">
      <c r="A163" s="21" t="s">
        <v>70</v>
      </c>
      <c r="B163" s="17">
        <f>B164</f>
        <v>1100700</v>
      </c>
      <c r="C163" s="17">
        <f>C164</f>
        <v>959497</v>
      </c>
      <c r="D163" s="22">
        <f aca="true" t="shared" si="38" ref="D163:D168">C163/B163</f>
        <v>0.871715272099573</v>
      </c>
      <c r="E163" s="17">
        <f>E164</f>
        <v>0</v>
      </c>
      <c r="F163" s="22">
        <f aca="true" t="shared" si="39" ref="F163:F190">C163/B163</f>
        <v>0.871715272099573</v>
      </c>
      <c r="G163" s="17"/>
      <c r="H163" s="17">
        <f>H164</f>
        <v>1479300</v>
      </c>
      <c r="I163" s="17">
        <f>I164</f>
        <v>1094315</v>
      </c>
      <c r="J163" s="22">
        <f aca="true" t="shared" si="40" ref="J163:J176">I163/H163</f>
        <v>0.7397519096870141</v>
      </c>
      <c r="K163" s="17">
        <f>K164</f>
        <v>0</v>
      </c>
      <c r="L163" s="17">
        <f>L164+L166</f>
        <v>1969000</v>
      </c>
      <c r="M163" s="17">
        <f>M164</f>
        <v>1336051</v>
      </c>
      <c r="N163" s="111">
        <f t="shared" si="33"/>
        <v>0.6785429151853732</v>
      </c>
      <c r="O163" s="112">
        <f>O164+O166</f>
        <v>0</v>
      </c>
      <c r="P163" s="112">
        <f>P164+P166</f>
        <v>46000</v>
      </c>
      <c r="Q163" s="112">
        <f t="shared" si="34"/>
        <v>2015000</v>
      </c>
      <c r="R163" s="105">
        <f t="shared" si="36"/>
        <v>1.508175960348819</v>
      </c>
      <c r="S163" s="106">
        <f t="shared" si="35"/>
        <v>678949</v>
      </c>
    </row>
    <row r="164" spans="1:19" ht="15.75">
      <c r="A164" s="11" t="s">
        <v>74</v>
      </c>
      <c r="B164" s="5">
        <v>1100700</v>
      </c>
      <c r="C164" s="5">
        <v>959497</v>
      </c>
      <c r="D164" s="6">
        <f t="shared" si="38"/>
        <v>0.871715272099573</v>
      </c>
      <c r="E164" s="5"/>
      <c r="F164" s="6">
        <f t="shared" si="39"/>
        <v>0.871715272099573</v>
      </c>
      <c r="G164" s="5"/>
      <c r="H164" s="5">
        <v>1479300</v>
      </c>
      <c r="I164" s="5">
        <v>1094315</v>
      </c>
      <c r="J164" s="6">
        <f t="shared" si="40"/>
        <v>0.7397519096870141</v>
      </c>
      <c r="K164" s="5"/>
      <c r="L164" s="5">
        <v>1800000</v>
      </c>
      <c r="M164" s="5">
        <v>1336051</v>
      </c>
      <c r="N164" s="122">
        <f t="shared" si="33"/>
        <v>0.7422505555555555</v>
      </c>
      <c r="O164" s="120"/>
      <c r="P164" s="120"/>
      <c r="Q164" s="120">
        <f t="shared" si="34"/>
        <v>1800000</v>
      </c>
      <c r="R164" s="57">
        <f t="shared" si="36"/>
        <v>1.347253959616811</v>
      </c>
      <c r="S164" s="104">
        <f t="shared" si="35"/>
        <v>463949</v>
      </c>
    </row>
    <row r="165" spans="1:19" ht="0.75" customHeight="1">
      <c r="A165" s="11" t="s">
        <v>66</v>
      </c>
      <c r="B165" s="5" t="e">
        <f>#REF!+A165</f>
        <v>#REF!</v>
      </c>
      <c r="C165" s="5"/>
      <c r="D165" s="15" t="e">
        <f t="shared" si="38"/>
        <v>#REF!</v>
      </c>
      <c r="E165" s="5"/>
      <c r="F165" s="15" t="e">
        <f t="shared" si="39"/>
        <v>#REF!</v>
      </c>
      <c r="G165" s="5"/>
      <c r="H165" s="5" t="e">
        <f>B165+E165</f>
        <v>#REF!</v>
      </c>
      <c r="I165" s="5"/>
      <c r="J165" s="15" t="e">
        <f t="shared" si="40"/>
        <v>#REF!</v>
      </c>
      <c r="K165" s="5"/>
      <c r="L165" s="13" t="e">
        <f>H165+K165</f>
        <v>#REF!</v>
      </c>
      <c r="M165" s="13"/>
      <c r="N165" s="122" t="e">
        <f t="shared" si="33"/>
        <v>#REF!</v>
      </c>
      <c r="O165" s="120"/>
      <c r="P165" s="120"/>
      <c r="Q165" s="120" t="e">
        <f t="shared" si="34"/>
        <v>#REF!</v>
      </c>
      <c r="R165" s="57" t="e">
        <f t="shared" si="36"/>
        <v>#REF!</v>
      </c>
      <c r="S165" s="104" t="e">
        <f t="shared" si="35"/>
        <v>#REF!</v>
      </c>
    </row>
    <row r="166" spans="1:19" ht="15.75">
      <c r="A166" s="11" t="s">
        <v>146</v>
      </c>
      <c r="B166" s="5" t="e">
        <f>#REF!+A166</f>
        <v>#REF!</v>
      </c>
      <c r="C166" s="5"/>
      <c r="D166" s="15" t="e">
        <f t="shared" si="38"/>
        <v>#REF!</v>
      </c>
      <c r="E166" s="5"/>
      <c r="F166" s="15" t="e">
        <f t="shared" si="39"/>
        <v>#REF!</v>
      </c>
      <c r="G166" s="5"/>
      <c r="H166" s="5" t="e">
        <f>B166+E166</f>
        <v>#REF!</v>
      </c>
      <c r="I166" s="5"/>
      <c r="J166" s="15" t="e">
        <f t="shared" si="40"/>
        <v>#REF!</v>
      </c>
      <c r="K166" s="5"/>
      <c r="L166" s="5">
        <v>169000</v>
      </c>
      <c r="M166" s="5">
        <f>19475+22078+111000</f>
        <v>152553</v>
      </c>
      <c r="N166" s="122">
        <f t="shared" si="33"/>
        <v>0.902680473372781</v>
      </c>
      <c r="O166" s="120"/>
      <c r="P166" s="120">
        <v>46000</v>
      </c>
      <c r="Q166" s="120">
        <f t="shared" si="34"/>
        <v>215000</v>
      </c>
      <c r="R166" s="57">
        <f t="shared" si="36"/>
        <v>1.409346259988332</v>
      </c>
      <c r="S166" s="104">
        <f t="shared" si="35"/>
        <v>62447</v>
      </c>
    </row>
    <row r="167" spans="1:19" ht="15.75">
      <c r="A167" s="21" t="s">
        <v>25</v>
      </c>
      <c r="B167" s="17">
        <f>B168+B170+B171+B174+B175+B169</f>
        <v>10915000</v>
      </c>
      <c r="C167" s="17">
        <f>C168+C170+C171+C174+C175</f>
        <v>10814320</v>
      </c>
      <c r="D167" s="22">
        <f t="shared" si="38"/>
        <v>0.9907759963353183</v>
      </c>
      <c r="E167" s="17">
        <f>E168+E169+E170+E171+E174+E175+E177</f>
        <v>0</v>
      </c>
      <c r="F167" s="22">
        <f t="shared" si="39"/>
        <v>0.9907759963353183</v>
      </c>
      <c r="G167" s="17">
        <f>G168+G169+G171+G174+G175</f>
        <v>0</v>
      </c>
      <c r="H167" s="17">
        <f>H168+H169+H170+H171+H174+H175</f>
        <v>13860000</v>
      </c>
      <c r="I167" s="17">
        <f>I168+I169+I170+I171+I174+I175</f>
        <v>12555662</v>
      </c>
      <c r="J167" s="22">
        <f t="shared" si="40"/>
        <v>0.9058919191919191</v>
      </c>
      <c r="K167" s="17">
        <f>K168+K169+K171+K174+K175</f>
        <v>0</v>
      </c>
      <c r="L167" s="17">
        <f>L168+L169+L171+L174+L175</f>
        <v>16252200</v>
      </c>
      <c r="M167" s="17">
        <f>M174</f>
        <v>14529749</v>
      </c>
      <c r="N167" s="111">
        <f t="shared" si="33"/>
        <v>0.8940173638030544</v>
      </c>
      <c r="O167" s="112">
        <f>O174+O168+O169+O175+O171</f>
        <v>0</v>
      </c>
      <c r="P167" s="112">
        <f>P174+P168+P169+P175+P171</f>
        <v>1177734</v>
      </c>
      <c r="Q167" s="112">
        <f t="shared" si="34"/>
        <v>17429934</v>
      </c>
      <c r="R167" s="105">
        <f t="shared" si="36"/>
        <v>1.1996032415976352</v>
      </c>
      <c r="S167" s="106">
        <f t="shared" si="35"/>
        <v>2900185</v>
      </c>
    </row>
    <row r="168" spans="1:19" ht="15.75">
      <c r="A168" s="24" t="s">
        <v>31</v>
      </c>
      <c r="B168" s="5">
        <v>45000</v>
      </c>
      <c r="C168" s="5"/>
      <c r="D168" s="6">
        <f t="shared" si="38"/>
        <v>0</v>
      </c>
      <c r="E168" s="5"/>
      <c r="F168" s="6">
        <f t="shared" si="39"/>
        <v>0</v>
      </c>
      <c r="G168" s="5"/>
      <c r="H168" s="5">
        <f>28000+4000</f>
        <v>32000</v>
      </c>
      <c r="I168" s="5"/>
      <c r="J168" s="6">
        <f t="shared" si="40"/>
        <v>0</v>
      </c>
      <c r="K168" s="5"/>
      <c r="L168" s="5">
        <v>14200</v>
      </c>
      <c r="M168" s="5"/>
      <c r="N168" s="122">
        <f t="shared" si="33"/>
        <v>0</v>
      </c>
      <c r="O168" s="120"/>
      <c r="P168" s="120"/>
      <c r="Q168" s="120">
        <f t="shared" si="34"/>
        <v>14200</v>
      </c>
      <c r="R168" s="103" t="e">
        <f t="shared" si="36"/>
        <v>#DIV/0!</v>
      </c>
      <c r="S168" s="104">
        <f t="shared" si="35"/>
        <v>14200</v>
      </c>
    </row>
    <row r="169" spans="1:19" ht="15.75">
      <c r="A169" s="24" t="s">
        <v>125</v>
      </c>
      <c r="B169" s="5">
        <v>30000</v>
      </c>
      <c r="C169" s="5"/>
      <c r="D169" s="6"/>
      <c r="E169" s="5"/>
      <c r="F169" s="6">
        <f t="shared" si="39"/>
        <v>0</v>
      </c>
      <c r="G169" s="5"/>
      <c r="H169" s="5">
        <v>30000</v>
      </c>
      <c r="I169" s="5"/>
      <c r="J169" s="6">
        <f t="shared" si="40"/>
        <v>0</v>
      </c>
      <c r="K169" s="5"/>
      <c r="L169" s="5">
        <v>30000</v>
      </c>
      <c r="M169" s="5"/>
      <c r="N169" s="122">
        <f t="shared" si="33"/>
        <v>0</v>
      </c>
      <c r="O169" s="120"/>
      <c r="P169" s="120"/>
      <c r="Q169" s="120">
        <f t="shared" si="34"/>
        <v>30000</v>
      </c>
      <c r="R169" s="103" t="e">
        <f t="shared" si="36"/>
        <v>#DIV/0!</v>
      </c>
      <c r="S169" s="104">
        <f t="shared" si="35"/>
        <v>30000</v>
      </c>
    </row>
    <row r="170" spans="1:19" ht="15.75" hidden="1">
      <c r="A170" s="24" t="s">
        <v>79</v>
      </c>
      <c r="B170" s="5"/>
      <c r="C170" s="5"/>
      <c r="D170" s="6" t="e">
        <f aca="true" t="shared" si="41" ref="D170:D176">C170/B170</f>
        <v>#DIV/0!</v>
      </c>
      <c r="E170" s="5"/>
      <c r="F170" s="6" t="e">
        <f t="shared" si="39"/>
        <v>#DIV/0!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2" t="e">
        <f t="shared" si="33"/>
        <v>#DIV/0!</v>
      </c>
      <c r="O170" s="120"/>
      <c r="P170" s="120"/>
      <c r="Q170" s="120">
        <f t="shared" si="34"/>
        <v>0</v>
      </c>
      <c r="R170" s="103" t="e">
        <f t="shared" si="36"/>
        <v>#DIV/0!</v>
      </c>
      <c r="S170" s="104">
        <f t="shared" si="35"/>
        <v>0</v>
      </c>
    </row>
    <row r="171" spans="1:19" ht="15.75">
      <c r="A171" s="24" t="s">
        <v>32</v>
      </c>
      <c r="B171" s="5">
        <v>20000</v>
      </c>
      <c r="C171" s="5"/>
      <c r="D171" s="6">
        <f t="shared" si="41"/>
        <v>0</v>
      </c>
      <c r="E171" s="5"/>
      <c r="F171" s="6">
        <f t="shared" si="39"/>
        <v>0</v>
      </c>
      <c r="G171" s="5"/>
      <c r="H171" s="5">
        <v>10000</v>
      </c>
      <c r="I171" s="5"/>
      <c r="J171" s="6">
        <f t="shared" si="40"/>
        <v>0</v>
      </c>
      <c r="K171" s="5"/>
      <c r="L171" s="5">
        <v>8000</v>
      </c>
      <c r="M171" s="5"/>
      <c r="N171" s="122">
        <f t="shared" si="33"/>
        <v>0</v>
      </c>
      <c r="O171" s="120"/>
      <c r="P171" s="120"/>
      <c r="Q171" s="120">
        <f t="shared" si="34"/>
        <v>8000</v>
      </c>
      <c r="R171" s="103" t="e">
        <f t="shared" si="36"/>
        <v>#DIV/0!</v>
      </c>
      <c r="S171" s="104">
        <f t="shared" si="35"/>
        <v>8000</v>
      </c>
    </row>
    <row r="172" spans="1:19" ht="0.75" customHeight="1">
      <c r="A172" s="24" t="s">
        <v>33</v>
      </c>
      <c r="B172" s="5"/>
      <c r="C172" s="5"/>
      <c r="D172" s="15" t="e">
        <f t="shared" si="41"/>
        <v>#DIV/0!</v>
      </c>
      <c r="E172" s="5"/>
      <c r="F172" s="6" t="e">
        <f t="shared" si="39"/>
        <v>#DIV/0!</v>
      </c>
      <c r="G172" s="5"/>
      <c r="H172" s="5"/>
      <c r="I172" s="5"/>
      <c r="J172" s="6" t="e">
        <f t="shared" si="40"/>
        <v>#DIV/0!</v>
      </c>
      <c r="K172" s="5"/>
      <c r="L172" s="5"/>
      <c r="M172" s="5"/>
      <c r="N172" s="122" t="e">
        <f t="shared" si="33"/>
        <v>#DIV/0!</v>
      </c>
      <c r="O172" s="120"/>
      <c r="P172" s="120"/>
      <c r="Q172" s="120">
        <f t="shared" si="34"/>
        <v>0</v>
      </c>
      <c r="R172" s="103" t="e">
        <f t="shared" si="36"/>
        <v>#DIV/0!</v>
      </c>
      <c r="S172" s="104">
        <f t="shared" si="35"/>
        <v>0</v>
      </c>
    </row>
    <row r="173" spans="1:19" ht="15.75" hidden="1">
      <c r="A173" s="24" t="s">
        <v>37</v>
      </c>
      <c r="B173" s="5" t="e">
        <v>#REF!</v>
      </c>
      <c r="C173" s="5"/>
      <c r="D173" s="15" t="e">
        <f t="shared" si="41"/>
        <v>#REF!</v>
      </c>
      <c r="E173" s="5"/>
      <c r="F173" s="6" t="e">
        <f t="shared" si="39"/>
        <v>#REF!</v>
      </c>
      <c r="G173" s="5"/>
      <c r="H173" s="5"/>
      <c r="I173" s="5"/>
      <c r="J173" s="6" t="e">
        <f t="shared" si="40"/>
        <v>#DIV/0!</v>
      </c>
      <c r="K173" s="5"/>
      <c r="L173" s="5"/>
      <c r="M173" s="5"/>
      <c r="N173" s="122" t="e">
        <f t="shared" si="33"/>
        <v>#DIV/0!</v>
      </c>
      <c r="O173" s="120"/>
      <c r="P173" s="120"/>
      <c r="Q173" s="120">
        <f t="shared" si="34"/>
        <v>0</v>
      </c>
      <c r="R173" s="103" t="e">
        <f t="shared" si="36"/>
        <v>#DIV/0!</v>
      </c>
      <c r="S173" s="104">
        <f t="shared" si="35"/>
        <v>0</v>
      </c>
    </row>
    <row r="174" spans="1:19" ht="29.25">
      <c r="A174" s="25" t="s">
        <v>83</v>
      </c>
      <c r="B174" s="5">
        <v>10780000</v>
      </c>
      <c r="C174" s="5">
        <v>10814320</v>
      </c>
      <c r="D174" s="6">
        <f t="shared" si="41"/>
        <v>1.0031836734693877</v>
      </c>
      <c r="E174" s="5"/>
      <c r="F174" s="6">
        <f t="shared" si="39"/>
        <v>1.0031836734693877</v>
      </c>
      <c r="G174" s="5"/>
      <c r="H174" s="5">
        <v>13765000</v>
      </c>
      <c r="I174" s="5">
        <v>12555662</v>
      </c>
      <c r="J174" s="6">
        <f t="shared" si="40"/>
        <v>0.9121439883763167</v>
      </c>
      <c r="K174" s="5"/>
      <c r="L174" s="5">
        <v>16120000</v>
      </c>
      <c r="M174" s="5">
        <v>14529749</v>
      </c>
      <c r="N174" s="122">
        <f t="shared" si="33"/>
        <v>0.901349193548387</v>
      </c>
      <c r="O174" s="120"/>
      <c r="P174" s="120">
        <f>1675000-67266-50000-500000+120000</f>
        <v>1177734</v>
      </c>
      <c r="Q174" s="120">
        <f t="shared" si="34"/>
        <v>17297734</v>
      </c>
      <c r="R174" s="107">
        <f t="shared" si="36"/>
        <v>1.190504667355231</v>
      </c>
      <c r="S174" s="108">
        <f t="shared" si="35"/>
        <v>2767985</v>
      </c>
    </row>
    <row r="175" spans="1:19" ht="14.25" customHeight="1">
      <c r="A175" s="24" t="s">
        <v>50</v>
      </c>
      <c r="B175" s="5">
        <v>40000</v>
      </c>
      <c r="C175" s="5"/>
      <c r="D175" s="6">
        <f t="shared" si="41"/>
        <v>0</v>
      </c>
      <c r="E175" s="5"/>
      <c r="F175" s="6">
        <f t="shared" si="39"/>
        <v>0</v>
      </c>
      <c r="G175" s="5"/>
      <c r="H175" s="5">
        <f>23000</f>
        <v>23000</v>
      </c>
      <c r="I175" s="5"/>
      <c r="J175" s="6">
        <f t="shared" si="40"/>
        <v>0</v>
      </c>
      <c r="K175" s="5"/>
      <c r="L175" s="5">
        <v>80000</v>
      </c>
      <c r="M175" s="5"/>
      <c r="N175" s="122">
        <f t="shared" si="33"/>
        <v>0</v>
      </c>
      <c r="O175" s="120"/>
      <c r="P175" s="120"/>
      <c r="Q175" s="120">
        <f t="shared" si="34"/>
        <v>80000</v>
      </c>
      <c r="R175" s="107" t="e">
        <f t="shared" si="36"/>
        <v>#DIV/0!</v>
      </c>
      <c r="S175" s="108">
        <f t="shared" si="35"/>
        <v>80000</v>
      </c>
    </row>
    <row r="176" spans="1:19" ht="15.75" hidden="1">
      <c r="A176" s="18" t="s">
        <v>4</v>
      </c>
      <c r="B176" s="17" t="e">
        <v>#REF!</v>
      </c>
      <c r="C176" s="17"/>
      <c r="D176" s="6" t="e">
        <f t="shared" si="41"/>
        <v>#REF!</v>
      </c>
      <c r="E176" s="5"/>
      <c r="F176" s="6" t="e">
        <f t="shared" si="39"/>
        <v>#REF!</v>
      </c>
      <c r="G176" s="5"/>
      <c r="H176" s="5" t="e">
        <f>B176+G176</f>
        <v>#REF!</v>
      </c>
      <c r="I176" s="5"/>
      <c r="J176" s="15" t="e">
        <f t="shared" si="40"/>
        <v>#REF!</v>
      </c>
      <c r="K176" s="5"/>
      <c r="L176" s="13" t="e">
        <f>H176+K176</f>
        <v>#REF!</v>
      </c>
      <c r="M176" s="13"/>
      <c r="N176" s="15" t="e">
        <f t="shared" si="33"/>
        <v>#REF!</v>
      </c>
      <c r="O176" s="13"/>
      <c r="P176" s="13"/>
      <c r="Q176" s="13" t="e">
        <f t="shared" si="34"/>
        <v>#REF!</v>
      </c>
      <c r="R176" s="109" t="e">
        <f t="shared" si="36"/>
        <v>#REF!</v>
      </c>
      <c r="S176" s="110" t="e">
        <f t="shared" si="35"/>
        <v>#REF!</v>
      </c>
    </row>
    <row r="177" spans="1:19" ht="15.75" hidden="1">
      <c r="A177" s="18" t="s">
        <v>34</v>
      </c>
      <c r="B177" s="17">
        <v>0</v>
      </c>
      <c r="C177" s="17"/>
      <c r="D177" s="22"/>
      <c r="E177" s="17"/>
      <c r="F177" s="22" t="e">
        <f t="shared" si="39"/>
        <v>#DIV/0!</v>
      </c>
      <c r="G177" s="17"/>
      <c r="H177" s="17">
        <f>B177+G177</f>
        <v>0</v>
      </c>
      <c r="I177" s="17">
        <v>-19908</v>
      </c>
      <c r="J177" s="22"/>
      <c r="K177" s="17"/>
      <c r="L177" s="17">
        <f>H177+K177</f>
        <v>0</v>
      </c>
      <c r="M177" s="17"/>
      <c r="N177" s="15" t="e">
        <f t="shared" si="33"/>
        <v>#DIV/0!</v>
      </c>
      <c r="O177" s="17"/>
      <c r="P177" s="17"/>
      <c r="Q177" s="13">
        <f t="shared" si="34"/>
        <v>0</v>
      </c>
      <c r="R177" s="109" t="e">
        <f t="shared" si="36"/>
        <v>#DIV/0!</v>
      </c>
      <c r="S177" s="110">
        <f t="shared" si="35"/>
        <v>0</v>
      </c>
    </row>
    <row r="178" spans="1:19" ht="15.75">
      <c r="A178" s="18" t="s">
        <v>34</v>
      </c>
      <c r="B178" s="17" t="e">
        <f>#REF!+A178</f>
        <v>#REF!</v>
      </c>
      <c r="C178" s="17"/>
      <c r="D178" s="22" t="e">
        <f>C178/B178</f>
        <v>#REF!</v>
      </c>
      <c r="E178" s="17"/>
      <c r="F178" s="22" t="e">
        <f t="shared" si="39"/>
        <v>#REF!</v>
      </c>
      <c r="G178" s="17"/>
      <c r="H178" s="17" t="e">
        <f>B178+E178</f>
        <v>#REF!</v>
      </c>
      <c r="I178" s="17"/>
      <c r="J178" s="22" t="e">
        <f aca="true" t="shared" si="42" ref="J178:J190">I178/H178</f>
        <v>#REF!</v>
      </c>
      <c r="K178" s="17"/>
      <c r="L178" s="17"/>
      <c r="M178" s="17">
        <v>-21701</v>
      </c>
      <c r="N178" s="111"/>
      <c r="O178" s="112"/>
      <c r="P178" s="112"/>
      <c r="Q178" s="112">
        <f t="shared" si="34"/>
        <v>0</v>
      </c>
      <c r="R178" s="111">
        <f t="shared" si="36"/>
        <v>0</v>
      </c>
      <c r="S178" s="112">
        <f t="shared" si="35"/>
        <v>21701</v>
      </c>
    </row>
    <row r="179" spans="1:19" ht="31.5">
      <c r="A179" s="14" t="s">
        <v>48</v>
      </c>
      <c r="B179" s="13">
        <f>B181+B184+B187+B194+B196</f>
        <v>14374800</v>
      </c>
      <c r="C179" s="13">
        <f>C181+C184+C187+C194+C196</f>
        <v>10414031</v>
      </c>
      <c r="D179" s="15">
        <f>C179/B179</f>
        <v>0.7244644099396166</v>
      </c>
      <c r="E179" s="13">
        <f>E181+E184+E187+E194</f>
        <v>0</v>
      </c>
      <c r="F179" s="15">
        <f t="shared" si="39"/>
        <v>0.7244644099396166</v>
      </c>
      <c r="G179" s="13">
        <f>G181+G194</f>
        <v>0</v>
      </c>
      <c r="H179" s="13">
        <f>H181+H184+H187+H194+H196</f>
        <v>15044000</v>
      </c>
      <c r="I179" s="13">
        <f>I181+I184+I187+I194+I196</f>
        <v>10176642</v>
      </c>
      <c r="J179" s="15">
        <f t="shared" si="42"/>
        <v>0.6764585216697687</v>
      </c>
      <c r="K179" s="13">
        <f>K181+K194</f>
        <v>0</v>
      </c>
      <c r="L179" s="13">
        <f>L181+L192+L193+L194</f>
        <v>15402359</v>
      </c>
      <c r="M179" s="13">
        <f>M181+M192+M193+M194+M196</f>
        <v>8987664</v>
      </c>
      <c r="N179" s="15">
        <f t="shared" si="33"/>
        <v>0.5835251600095803</v>
      </c>
      <c r="O179" s="13">
        <f>O181+O192+O193+O194</f>
        <v>0</v>
      </c>
      <c r="P179" s="13">
        <f>P181+P192+P193+P194</f>
        <v>0</v>
      </c>
      <c r="Q179" s="13">
        <f t="shared" si="34"/>
        <v>15402359</v>
      </c>
      <c r="R179" s="109">
        <f t="shared" si="36"/>
        <v>1.7137221640684388</v>
      </c>
      <c r="S179" s="110">
        <f t="shared" si="35"/>
        <v>6414695</v>
      </c>
    </row>
    <row r="180" spans="1:19" ht="15.75" hidden="1">
      <c r="A180" s="18" t="s">
        <v>2</v>
      </c>
      <c r="B180" s="17" t="e">
        <f>#REF!+A180</f>
        <v>#REF!</v>
      </c>
      <c r="C180" s="17"/>
      <c r="D180" s="15" t="e">
        <f>C180/B180</f>
        <v>#REF!</v>
      </c>
      <c r="E180" s="5"/>
      <c r="F180" s="15" t="e">
        <f t="shared" si="39"/>
        <v>#REF!</v>
      </c>
      <c r="G180" s="5"/>
      <c r="H180" s="5" t="e">
        <f>B180+E180</f>
        <v>#REF!</v>
      </c>
      <c r="I180" s="5"/>
      <c r="J180" s="15" t="e">
        <f t="shared" si="42"/>
        <v>#REF!</v>
      </c>
      <c r="K180" s="5"/>
      <c r="L180" s="13" t="e">
        <f aca="true" t="shared" si="43" ref="L180:L190">H180+K180</f>
        <v>#REF!</v>
      </c>
      <c r="M180" s="13"/>
      <c r="N180" s="15" t="e">
        <f t="shared" si="33"/>
        <v>#REF!</v>
      </c>
      <c r="O180" s="13"/>
      <c r="P180" s="13"/>
      <c r="Q180" s="13" t="e">
        <f t="shared" si="34"/>
        <v>#REF!</v>
      </c>
      <c r="R180" s="109" t="e">
        <f t="shared" si="36"/>
        <v>#REF!</v>
      </c>
      <c r="S180" s="110" t="e">
        <f t="shared" si="35"/>
        <v>#REF!</v>
      </c>
    </row>
    <row r="181" spans="1:19" ht="15.75">
      <c r="A181" s="18" t="s">
        <v>23</v>
      </c>
      <c r="B181" s="17">
        <f>B182+B183</f>
        <v>11874800</v>
      </c>
      <c r="C181" s="17">
        <f>C182+C183</f>
        <v>8005783</v>
      </c>
      <c r="D181" s="22">
        <f>C181/B181</f>
        <v>0.674182554653552</v>
      </c>
      <c r="E181" s="17">
        <f>E182+E183</f>
        <v>0</v>
      </c>
      <c r="F181" s="22">
        <f t="shared" si="39"/>
        <v>0.674182554653552</v>
      </c>
      <c r="G181" s="17">
        <f>G182+G183</f>
        <v>0</v>
      </c>
      <c r="H181" s="17">
        <f>H182+H183</f>
        <v>12500000</v>
      </c>
      <c r="I181" s="17">
        <v>7659049</v>
      </c>
      <c r="J181" s="22">
        <f t="shared" si="42"/>
        <v>0.61272392</v>
      </c>
      <c r="K181" s="17">
        <f>K182+K183</f>
        <v>0</v>
      </c>
      <c r="L181" s="17">
        <f>L182+L183</f>
        <v>12772359</v>
      </c>
      <c r="M181" s="17">
        <v>7729592</v>
      </c>
      <c r="N181" s="111">
        <f t="shared" si="33"/>
        <v>0.6051812355102139</v>
      </c>
      <c r="O181" s="112">
        <f>O182+O183</f>
        <v>0</v>
      </c>
      <c r="P181" s="112">
        <f>P182+P183</f>
        <v>0</v>
      </c>
      <c r="Q181" s="112">
        <f t="shared" si="34"/>
        <v>12772359</v>
      </c>
      <c r="R181" s="111">
        <f t="shared" si="36"/>
        <v>1.6523975650978733</v>
      </c>
      <c r="S181" s="112">
        <f t="shared" si="35"/>
        <v>5042767</v>
      </c>
    </row>
    <row r="182" spans="1:19" ht="15.75">
      <c r="A182" s="24" t="s">
        <v>19</v>
      </c>
      <c r="B182" s="5">
        <v>4900000</v>
      </c>
      <c r="C182" s="5">
        <v>3852252</v>
      </c>
      <c r="D182" s="6"/>
      <c r="E182" s="5"/>
      <c r="F182" s="6">
        <f t="shared" si="39"/>
        <v>0.7861738775510204</v>
      </c>
      <c r="G182" s="5"/>
      <c r="H182" s="5">
        <v>5000000</v>
      </c>
      <c r="I182" s="5"/>
      <c r="J182" s="6">
        <f t="shared" si="42"/>
        <v>0</v>
      </c>
      <c r="K182" s="5"/>
      <c r="L182" s="5">
        <v>5200000</v>
      </c>
      <c r="M182" s="5"/>
      <c r="N182" s="122">
        <f t="shared" si="33"/>
        <v>0</v>
      </c>
      <c r="O182" s="120"/>
      <c r="P182" s="120"/>
      <c r="Q182" s="120">
        <f t="shared" si="34"/>
        <v>5200000</v>
      </c>
      <c r="R182" s="107" t="e">
        <f t="shared" si="36"/>
        <v>#DIV/0!</v>
      </c>
      <c r="S182" s="108">
        <f t="shared" si="35"/>
        <v>5200000</v>
      </c>
    </row>
    <row r="183" spans="1:19" ht="14.25" customHeight="1">
      <c r="A183" s="24" t="s">
        <v>20</v>
      </c>
      <c r="B183" s="5">
        <v>6974800</v>
      </c>
      <c r="C183" s="5">
        <v>4153531</v>
      </c>
      <c r="D183" s="6"/>
      <c r="E183" s="5"/>
      <c r="F183" s="6">
        <f t="shared" si="39"/>
        <v>0.5955053908355795</v>
      </c>
      <c r="G183" s="5"/>
      <c r="H183" s="5">
        <v>7500000</v>
      </c>
      <c r="I183" s="5"/>
      <c r="J183" s="6">
        <f t="shared" si="42"/>
        <v>0</v>
      </c>
      <c r="K183" s="5"/>
      <c r="L183" s="5">
        <v>7572359</v>
      </c>
      <c r="M183" s="5"/>
      <c r="N183" s="122">
        <f t="shared" si="33"/>
        <v>0</v>
      </c>
      <c r="O183" s="120"/>
      <c r="P183" s="120"/>
      <c r="Q183" s="120">
        <f t="shared" si="34"/>
        <v>7572359</v>
      </c>
      <c r="R183" s="107" t="e">
        <f t="shared" si="36"/>
        <v>#DIV/0!</v>
      </c>
      <c r="S183" s="108">
        <f t="shared" si="35"/>
        <v>7572359</v>
      </c>
    </row>
    <row r="184" spans="1:19" ht="15.75" hidden="1">
      <c r="A184" s="27" t="s">
        <v>76</v>
      </c>
      <c r="B184" s="17">
        <v>0</v>
      </c>
      <c r="C184" s="17"/>
      <c r="D184" s="22"/>
      <c r="E184" s="17"/>
      <c r="F184" s="22" t="e">
        <f t="shared" si="39"/>
        <v>#DIV/0!</v>
      </c>
      <c r="G184" s="17"/>
      <c r="H184" s="17">
        <f>B184+G184</f>
        <v>0</v>
      </c>
      <c r="I184" s="17"/>
      <c r="J184" s="15" t="e">
        <f t="shared" si="42"/>
        <v>#DIV/0!</v>
      </c>
      <c r="K184" s="17"/>
      <c r="L184" s="13">
        <f t="shared" si="43"/>
        <v>0</v>
      </c>
      <c r="M184" s="13"/>
      <c r="N184" s="15" t="e">
        <f t="shared" si="33"/>
        <v>#DIV/0!</v>
      </c>
      <c r="O184" s="13"/>
      <c r="P184" s="13"/>
      <c r="Q184" s="13">
        <f t="shared" si="34"/>
        <v>0</v>
      </c>
      <c r="R184" s="101"/>
      <c r="S184" s="102">
        <f t="shared" si="35"/>
        <v>0</v>
      </c>
    </row>
    <row r="185" spans="1:19" ht="15.75" hidden="1">
      <c r="A185" s="11" t="s">
        <v>16</v>
      </c>
      <c r="B185" s="35" t="e">
        <f>#REF!+A185</f>
        <v>#REF!</v>
      </c>
      <c r="C185" s="5"/>
      <c r="D185" s="22" t="e">
        <f>C185/B185</f>
        <v>#REF!</v>
      </c>
      <c r="E185" s="17"/>
      <c r="F185" s="22" t="e">
        <f t="shared" si="39"/>
        <v>#REF!</v>
      </c>
      <c r="G185" s="17"/>
      <c r="H185" s="17" t="e">
        <f>B185+E185</f>
        <v>#REF!</v>
      </c>
      <c r="I185" s="17"/>
      <c r="J185" s="15" t="e">
        <f t="shared" si="42"/>
        <v>#REF!</v>
      </c>
      <c r="K185" s="17"/>
      <c r="L185" s="13" t="e">
        <f t="shared" si="43"/>
        <v>#REF!</v>
      </c>
      <c r="M185" s="13"/>
      <c r="N185" s="15" t="e">
        <f t="shared" si="33"/>
        <v>#REF!</v>
      </c>
      <c r="O185" s="13"/>
      <c r="P185" s="13"/>
      <c r="Q185" s="13" t="e">
        <f t="shared" si="34"/>
        <v>#REF!</v>
      </c>
      <c r="R185" s="101"/>
      <c r="S185" s="102" t="e">
        <f t="shared" si="35"/>
        <v>#REF!</v>
      </c>
    </row>
    <row r="186" spans="1:19" ht="15.75" hidden="1">
      <c r="A186" s="18" t="s">
        <v>4</v>
      </c>
      <c r="B186" s="35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1"/>
      <c r="S186" s="102" t="e">
        <f t="shared" si="35"/>
        <v>#REF!</v>
      </c>
    </row>
    <row r="187" spans="1:19" ht="15.75" hidden="1">
      <c r="A187" s="27" t="s">
        <v>69</v>
      </c>
      <c r="B187" s="17">
        <v>0</v>
      </c>
      <c r="C187" s="17"/>
      <c r="D187" s="22"/>
      <c r="E187" s="17"/>
      <c r="F187" s="22" t="e">
        <f t="shared" si="39"/>
        <v>#DIV/0!</v>
      </c>
      <c r="G187" s="17"/>
      <c r="H187" s="17">
        <f>B187+G187</f>
        <v>0</v>
      </c>
      <c r="I187" s="17"/>
      <c r="J187" s="15" t="e">
        <f t="shared" si="42"/>
        <v>#DIV/0!</v>
      </c>
      <c r="K187" s="17"/>
      <c r="L187" s="13">
        <f t="shared" si="43"/>
        <v>0</v>
      </c>
      <c r="M187" s="13"/>
      <c r="N187" s="15" t="e">
        <f t="shared" si="33"/>
        <v>#DIV/0!</v>
      </c>
      <c r="O187" s="13"/>
      <c r="P187" s="13"/>
      <c r="Q187" s="13">
        <f t="shared" si="34"/>
        <v>0</v>
      </c>
      <c r="R187" s="101"/>
      <c r="S187" s="102">
        <f t="shared" si="35"/>
        <v>0</v>
      </c>
    </row>
    <row r="188" spans="1:19" ht="15.75" hidden="1">
      <c r="A188" s="18" t="s">
        <v>68</v>
      </c>
      <c r="B188" s="17" t="e">
        <f>#REF!+A188</f>
        <v>#REF!</v>
      </c>
      <c r="C188" s="17"/>
      <c r="D188" s="22" t="e">
        <f>C188/B188</f>
        <v>#REF!</v>
      </c>
      <c r="E188" s="17"/>
      <c r="F188" s="22" t="e">
        <f t="shared" si="39"/>
        <v>#REF!</v>
      </c>
      <c r="G188" s="17"/>
      <c r="H188" s="17" t="e">
        <f>B188+E188</f>
        <v>#REF!</v>
      </c>
      <c r="I188" s="17"/>
      <c r="J188" s="15" t="e">
        <f t="shared" si="42"/>
        <v>#REF!</v>
      </c>
      <c r="K188" s="17"/>
      <c r="L188" s="13" t="e">
        <f t="shared" si="43"/>
        <v>#REF!</v>
      </c>
      <c r="M188" s="13"/>
      <c r="N188" s="15" t="e">
        <f t="shared" si="33"/>
        <v>#REF!</v>
      </c>
      <c r="O188" s="13"/>
      <c r="P188" s="13"/>
      <c r="Q188" s="13" t="e">
        <f t="shared" si="34"/>
        <v>#REF!</v>
      </c>
      <c r="R188" s="101"/>
      <c r="S188" s="102" t="e">
        <f t="shared" si="35"/>
        <v>#REF!</v>
      </c>
    </row>
    <row r="189" spans="1:19" ht="15.75" hidden="1">
      <c r="A189" s="18" t="s">
        <v>61</v>
      </c>
      <c r="B189" s="17" t="e">
        <f>#REF!+A189</f>
        <v>#REF!</v>
      </c>
      <c r="C189" s="17"/>
      <c r="D189" s="22" t="e">
        <f>C189/B189</f>
        <v>#REF!</v>
      </c>
      <c r="E189" s="17"/>
      <c r="F189" s="22" t="e">
        <f t="shared" si="39"/>
        <v>#REF!</v>
      </c>
      <c r="G189" s="17"/>
      <c r="H189" s="17" t="e">
        <f>B189+E189</f>
        <v>#REF!</v>
      </c>
      <c r="I189" s="17"/>
      <c r="J189" s="15" t="e">
        <f t="shared" si="42"/>
        <v>#REF!</v>
      </c>
      <c r="K189" s="17"/>
      <c r="L189" s="13" t="e">
        <f t="shared" si="43"/>
        <v>#REF!</v>
      </c>
      <c r="M189" s="13"/>
      <c r="N189" s="15" t="e">
        <f t="shared" si="33"/>
        <v>#REF!</v>
      </c>
      <c r="O189" s="13"/>
      <c r="P189" s="13"/>
      <c r="Q189" s="13" t="e">
        <f t="shared" si="34"/>
        <v>#REF!</v>
      </c>
      <c r="R189" s="101"/>
      <c r="S189" s="102" t="e">
        <f t="shared" si="35"/>
        <v>#REF!</v>
      </c>
    </row>
    <row r="190" spans="1:19" ht="15.75" hidden="1">
      <c r="A190" s="18"/>
      <c r="B190" s="17" t="e">
        <f>#REF!+A190</f>
        <v>#REF!</v>
      </c>
      <c r="C190" s="17"/>
      <c r="D190" s="22" t="e">
        <f>C190/B190</f>
        <v>#REF!</v>
      </c>
      <c r="E190" s="17"/>
      <c r="F190" s="22" t="e">
        <f t="shared" si="39"/>
        <v>#REF!</v>
      </c>
      <c r="G190" s="17"/>
      <c r="H190" s="17"/>
      <c r="I190" s="17"/>
      <c r="J190" s="15" t="e">
        <f t="shared" si="42"/>
        <v>#DIV/0!</v>
      </c>
      <c r="K190" s="17"/>
      <c r="L190" s="13">
        <f t="shared" si="43"/>
        <v>0</v>
      </c>
      <c r="M190" s="13"/>
      <c r="N190" s="15" t="e">
        <f t="shared" si="33"/>
        <v>#DIV/0!</v>
      </c>
      <c r="O190" s="13"/>
      <c r="P190" s="13"/>
      <c r="Q190" s="13">
        <f t="shared" si="34"/>
        <v>0</v>
      </c>
      <c r="R190" s="101"/>
      <c r="S190" s="102">
        <f t="shared" si="35"/>
        <v>0</v>
      </c>
    </row>
    <row r="191" spans="1:19" ht="15.75" hidden="1">
      <c r="A191" s="18"/>
      <c r="B191" s="17"/>
      <c r="C191" s="17"/>
      <c r="D191" s="22"/>
      <c r="E191" s="17"/>
      <c r="F191" s="22"/>
      <c r="G191" s="17"/>
      <c r="H191" s="17"/>
      <c r="I191" s="17"/>
      <c r="J191" s="15"/>
      <c r="K191" s="17"/>
      <c r="L191" s="13"/>
      <c r="M191" s="13"/>
      <c r="N191" s="15" t="e">
        <f t="shared" si="33"/>
        <v>#DIV/0!</v>
      </c>
      <c r="O191" s="13"/>
      <c r="P191" s="13"/>
      <c r="Q191" s="13">
        <f t="shared" si="34"/>
        <v>0</v>
      </c>
      <c r="R191" s="101"/>
      <c r="S191" s="102">
        <f t="shared" si="35"/>
        <v>0</v>
      </c>
    </row>
    <row r="192" spans="1:19" ht="15.75" hidden="1">
      <c r="A192" s="18" t="s">
        <v>148</v>
      </c>
      <c r="B192" s="17"/>
      <c r="C192" s="17"/>
      <c r="D192" s="22"/>
      <c r="E192" s="17"/>
      <c r="F192" s="22"/>
      <c r="G192" s="17"/>
      <c r="H192" s="17"/>
      <c r="I192" s="17"/>
      <c r="J192" s="15"/>
      <c r="K192" s="17"/>
      <c r="L192" s="17"/>
      <c r="M192" s="17"/>
      <c r="N192" s="15" t="e">
        <f t="shared" si="33"/>
        <v>#DIV/0!</v>
      </c>
      <c r="O192" s="17"/>
      <c r="P192" s="17"/>
      <c r="Q192" s="13">
        <f t="shared" si="34"/>
        <v>0</v>
      </c>
      <c r="R192" s="101"/>
      <c r="S192" s="102">
        <f t="shared" si="35"/>
        <v>0</v>
      </c>
    </row>
    <row r="193" spans="1:19" ht="15.75" hidden="1">
      <c r="A193" s="18" t="s">
        <v>34</v>
      </c>
      <c r="B193" s="17"/>
      <c r="C193" s="17"/>
      <c r="D193" s="22"/>
      <c r="E193" s="17"/>
      <c r="F193" s="22"/>
      <c r="G193" s="17"/>
      <c r="H193" s="17"/>
      <c r="I193" s="17"/>
      <c r="J193" s="15"/>
      <c r="K193" s="17"/>
      <c r="L193" s="17"/>
      <c r="M193" s="17"/>
      <c r="N193" s="15" t="e">
        <f t="shared" si="33"/>
        <v>#DIV/0!</v>
      </c>
      <c r="O193" s="17"/>
      <c r="P193" s="17"/>
      <c r="Q193" s="13">
        <f t="shared" si="34"/>
        <v>0</v>
      </c>
      <c r="R193" s="105"/>
      <c r="S193" s="106">
        <f t="shared" si="35"/>
        <v>0</v>
      </c>
    </row>
    <row r="194" spans="1:19" ht="15.75">
      <c r="A194" s="18" t="s">
        <v>55</v>
      </c>
      <c r="B194" s="17">
        <v>2500000</v>
      </c>
      <c r="C194" s="17">
        <v>2408248</v>
      </c>
      <c r="D194" s="22">
        <f>C194/B194</f>
        <v>0.9632992</v>
      </c>
      <c r="E194" s="17"/>
      <c r="F194" s="22">
        <f aca="true" t="shared" si="44" ref="F194:F218">C194/B194</f>
        <v>0.9632992</v>
      </c>
      <c r="G194" s="17"/>
      <c r="H194" s="17">
        <v>2544000</v>
      </c>
      <c r="I194" s="17">
        <v>2517593</v>
      </c>
      <c r="J194" s="22">
        <f aca="true" t="shared" si="45" ref="J194:J206">I194/H194</f>
        <v>0.9896198899371069</v>
      </c>
      <c r="K194" s="17"/>
      <c r="L194" s="17">
        <v>2630000</v>
      </c>
      <c r="M194" s="17">
        <v>1258332</v>
      </c>
      <c r="N194" s="111">
        <f t="shared" si="33"/>
        <v>0.4784532319391635</v>
      </c>
      <c r="O194" s="112"/>
      <c r="P194" s="112"/>
      <c r="Q194" s="112">
        <f t="shared" si="34"/>
        <v>2630000</v>
      </c>
      <c r="R194" s="105">
        <f t="shared" si="36"/>
        <v>2.0900684398076184</v>
      </c>
      <c r="S194" s="106">
        <f t="shared" si="35"/>
        <v>1371668</v>
      </c>
    </row>
    <row r="195" spans="1:19" ht="15.75" hidden="1">
      <c r="A195" s="18"/>
      <c r="B195" s="17"/>
      <c r="C195" s="17"/>
      <c r="D195" s="15" t="e">
        <f>C195/B195</f>
        <v>#DIV/0!</v>
      </c>
      <c r="E195" s="5"/>
      <c r="F195" s="15" t="e">
        <f t="shared" si="44"/>
        <v>#DIV/0!</v>
      </c>
      <c r="G195" s="5"/>
      <c r="H195" s="5">
        <f>B195+E195</f>
        <v>0</v>
      </c>
      <c r="I195" s="5"/>
      <c r="J195" s="15" t="e">
        <f t="shared" si="45"/>
        <v>#DIV/0!</v>
      </c>
      <c r="K195" s="5"/>
      <c r="L195" s="13">
        <f aca="true" t="shared" si="46" ref="L195:L203">H195+K195</f>
        <v>0</v>
      </c>
      <c r="M195" s="13"/>
      <c r="N195" s="15" t="e">
        <f t="shared" si="33"/>
        <v>#DIV/0!</v>
      </c>
      <c r="O195" s="13"/>
      <c r="P195" s="13"/>
      <c r="Q195" s="13">
        <f t="shared" si="34"/>
        <v>0</v>
      </c>
      <c r="R195" s="101" t="e">
        <f t="shared" si="36"/>
        <v>#DIV/0!</v>
      </c>
      <c r="S195" s="102">
        <f t="shared" si="35"/>
        <v>0</v>
      </c>
    </row>
    <row r="196" spans="1:19" ht="15.75">
      <c r="A196" s="126" t="s">
        <v>34</v>
      </c>
      <c r="B196" s="112"/>
      <c r="C196" s="112"/>
      <c r="D196" s="111"/>
      <c r="E196" s="112"/>
      <c r="F196" s="111" t="e">
        <f t="shared" si="44"/>
        <v>#DIV/0!</v>
      </c>
      <c r="G196" s="112"/>
      <c r="H196" s="112">
        <f>B196+G196</f>
        <v>0</v>
      </c>
      <c r="I196" s="112"/>
      <c r="J196" s="111" t="e">
        <f t="shared" si="45"/>
        <v>#DIV/0!</v>
      </c>
      <c r="K196" s="112"/>
      <c r="L196" s="112">
        <f t="shared" si="46"/>
        <v>0</v>
      </c>
      <c r="M196" s="112">
        <v>-260</v>
      </c>
      <c r="N196" s="111"/>
      <c r="O196" s="112"/>
      <c r="P196" s="112"/>
      <c r="Q196" s="112">
        <f t="shared" si="34"/>
        <v>0</v>
      </c>
      <c r="R196" s="101">
        <f t="shared" si="36"/>
        <v>0</v>
      </c>
      <c r="S196" s="102">
        <f t="shared" si="35"/>
        <v>260</v>
      </c>
    </row>
    <row r="197" spans="1:19" ht="15.75">
      <c r="A197" s="12" t="s">
        <v>12</v>
      </c>
      <c r="B197" s="13">
        <f>B198</f>
        <v>12100000</v>
      </c>
      <c r="C197" s="13">
        <f>C198</f>
        <v>12082789</v>
      </c>
      <c r="D197" s="15">
        <f aca="true" t="shared" si="47" ref="D197:D202">C197/B197</f>
        <v>0.9985776033057852</v>
      </c>
      <c r="E197" s="13">
        <f>E198</f>
        <v>0</v>
      </c>
      <c r="F197" s="15">
        <f t="shared" si="44"/>
        <v>0.9985776033057852</v>
      </c>
      <c r="G197" s="13">
        <f>G198</f>
        <v>0</v>
      </c>
      <c r="H197" s="13">
        <f>H198</f>
        <v>12100000</v>
      </c>
      <c r="I197" s="13">
        <f>I198</f>
        <v>10279940</v>
      </c>
      <c r="J197" s="15">
        <f t="shared" si="45"/>
        <v>0.8495818181818182</v>
      </c>
      <c r="K197" s="13">
        <f>K198</f>
        <v>0</v>
      </c>
      <c r="L197" s="13">
        <f>L198</f>
        <v>9000000</v>
      </c>
      <c r="M197" s="13">
        <f>M198+M200</f>
        <v>6849145</v>
      </c>
      <c r="N197" s="15">
        <f t="shared" si="33"/>
        <v>0.7610161111111111</v>
      </c>
      <c r="O197" s="13">
        <f>O198+O200</f>
        <v>0</v>
      </c>
      <c r="P197" s="13">
        <f>P198+P200</f>
        <v>0</v>
      </c>
      <c r="Q197" s="13">
        <f t="shared" si="34"/>
        <v>9000000</v>
      </c>
      <c r="R197" s="101">
        <f t="shared" si="36"/>
        <v>1.314032627430139</v>
      </c>
      <c r="S197" s="102">
        <f t="shared" si="35"/>
        <v>2150855</v>
      </c>
    </row>
    <row r="198" spans="1:19" ht="14.25" customHeight="1">
      <c r="A198" s="11" t="s">
        <v>3</v>
      </c>
      <c r="B198" s="5">
        <v>12100000</v>
      </c>
      <c r="C198" s="5">
        <v>12082789</v>
      </c>
      <c r="D198" s="6">
        <f t="shared" si="47"/>
        <v>0.9985776033057852</v>
      </c>
      <c r="E198" s="5"/>
      <c r="F198" s="6">
        <f t="shared" si="44"/>
        <v>0.9985776033057852</v>
      </c>
      <c r="G198" s="5"/>
      <c r="H198" s="5">
        <v>12100000</v>
      </c>
      <c r="I198" s="5">
        <v>10279940</v>
      </c>
      <c r="J198" s="6">
        <f t="shared" si="45"/>
        <v>0.8495818181818182</v>
      </c>
      <c r="K198" s="5"/>
      <c r="L198" s="5">
        <v>9000000</v>
      </c>
      <c r="M198" s="5">
        <v>6849145</v>
      </c>
      <c r="N198" s="122">
        <f t="shared" si="33"/>
        <v>0.7610161111111111</v>
      </c>
      <c r="O198" s="120"/>
      <c r="P198" s="120"/>
      <c r="Q198" s="120">
        <f t="shared" si="34"/>
        <v>9000000</v>
      </c>
      <c r="R198" s="103">
        <f t="shared" si="36"/>
        <v>1.314032627430139</v>
      </c>
      <c r="S198" s="104">
        <f t="shared" si="35"/>
        <v>2150855</v>
      </c>
    </row>
    <row r="199" spans="1:19" ht="15.75" hidden="1">
      <c r="A199" s="11" t="s">
        <v>4</v>
      </c>
      <c r="B199" s="5" t="e">
        <f>#REF!+A199</f>
        <v>#REF!</v>
      </c>
      <c r="C199" s="5"/>
      <c r="D199" s="15" t="e">
        <f t="shared" si="47"/>
        <v>#REF!</v>
      </c>
      <c r="E199" s="5"/>
      <c r="F199" s="15" t="e">
        <f t="shared" si="44"/>
        <v>#REF!</v>
      </c>
      <c r="G199" s="5"/>
      <c r="H199" s="5" t="e">
        <f>B199+E199</f>
        <v>#REF!</v>
      </c>
      <c r="I199" s="5"/>
      <c r="J199" s="15" t="e">
        <f t="shared" si="45"/>
        <v>#REF!</v>
      </c>
      <c r="K199" s="5"/>
      <c r="L199" s="13" t="e">
        <f t="shared" si="46"/>
        <v>#REF!</v>
      </c>
      <c r="M199" s="13"/>
      <c r="N199" s="122" t="e">
        <f t="shared" si="33"/>
        <v>#REF!</v>
      </c>
      <c r="O199" s="120"/>
      <c r="P199" s="120"/>
      <c r="Q199" s="120" t="e">
        <f t="shared" si="34"/>
        <v>#REF!</v>
      </c>
      <c r="R199" s="103" t="e">
        <f t="shared" si="36"/>
        <v>#REF!</v>
      </c>
      <c r="S199" s="104" t="e">
        <f t="shared" si="35"/>
        <v>#REF!</v>
      </c>
    </row>
    <row r="200" spans="1:19" ht="15.75">
      <c r="A200" s="11" t="s">
        <v>34</v>
      </c>
      <c r="B200" s="5" t="e">
        <f>#REF!+A200</f>
        <v>#REF!</v>
      </c>
      <c r="C200" s="5"/>
      <c r="D200" s="15" t="e">
        <f t="shared" si="47"/>
        <v>#REF!</v>
      </c>
      <c r="E200" s="5"/>
      <c r="F200" s="15" t="e">
        <f t="shared" si="44"/>
        <v>#REF!</v>
      </c>
      <c r="G200" s="5"/>
      <c r="H200" s="5" t="e">
        <f>B200+E200</f>
        <v>#REF!</v>
      </c>
      <c r="I200" s="5"/>
      <c r="J200" s="15" t="e">
        <f t="shared" si="45"/>
        <v>#REF!</v>
      </c>
      <c r="K200" s="5"/>
      <c r="L200" s="5"/>
      <c r="M200" s="5"/>
      <c r="N200" s="122"/>
      <c r="O200" s="120"/>
      <c r="P200" s="120"/>
      <c r="Q200" s="120">
        <f t="shared" si="34"/>
        <v>0</v>
      </c>
      <c r="R200" s="103" t="e">
        <f t="shared" si="36"/>
        <v>#DIV/0!</v>
      </c>
      <c r="S200" s="104">
        <f t="shared" si="35"/>
        <v>0</v>
      </c>
    </row>
    <row r="201" spans="1:19" ht="15.75">
      <c r="A201" s="12" t="s">
        <v>13</v>
      </c>
      <c r="B201" s="13">
        <f>B202+B203</f>
        <v>729898</v>
      </c>
      <c r="C201" s="13">
        <f>C202+C203</f>
        <v>23104</v>
      </c>
      <c r="D201" s="15">
        <f t="shared" si="47"/>
        <v>0.03165373791954492</v>
      </c>
      <c r="E201" s="13">
        <f>E202</f>
        <v>0</v>
      </c>
      <c r="F201" s="15">
        <f t="shared" si="44"/>
        <v>0.03165373791954492</v>
      </c>
      <c r="G201" s="13">
        <f>G202+G203</f>
        <v>0</v>
      </c>
      <c r="H201" s="13">
        <f>H202+H203</f>
        <v>1132000</v>
      </c>
      <c r="I201" s="13">
        <f>I202+I203</f>
        <v>493129</v>
      </c>
      <c r="J201" s="15">
        <f t="shared" si="45"/>
        <v>0.4356263250883392</v>
      </c>
      <c r="K201" s="13">
        <f aca="true" t="shared" si="48" ref="K201:P201">K202</f>
        <v>0</v>
      </c>
      <c r="L201" s="13">
        <f t="shared" si="48"/>
        <v>1000565</v>
      </c>
      <c r="M201" s="13">
        <f t="shared" si="48"/>
        <v>401078</v>
      </c>
      <c r="N201" s="15">
        <f t="shared" si="33"/>
        <v>0.40085151889182613</v>
      </c>
      <c r="O201" s="13">
        <f t="shared" si="48"/>
        <v>0</v>
      </c>
      <c r="P201" s="13">
        <f t="shared" si="48"/>
        <v>0</v>
      </c>
      <c r="Q201" s="13">
        <f t="shared" si="34"/>
        <v>1000565</v>
      </c>
      <c r="R201" s="101">
        <f t="shared" si="36"/>
        <v>2.4946893123033425</v>
      </c>
      <c r="S201" s="102">
        <f t="shared" si="35"/>
        <v>599487</v>
      </c>
    </row>
    <row r="202" spans="1:19" ht="14.25" customHeight="1">
      <c r="A202" s="11" t="s">
        <v>3</v>
      </c>
      <c r="B202" s="5">
        <v>729898</v>
      </c>
      <c r="C202" s="5">
        <v>23104</v>
      </c>
      <c r="D202" s="6">
        <f t="shared" si="47"/>
        <v>0.03165373791954492</v>
      </c>
      <c r="E202" s="5"/>
      <c r="F202" s="6">
        <f t="shared" si="44"/>
        <v>0.03165373791954492</v>
      </c>
      <c r="G202" s="5"/>
      <c r="H202" s="5">
        <v>1132000</v>
      </c>
      <c r="I202" s="5">
        <v>493129</v>
      </c>
      <c r="J202" s="6">
        <f t="shared" si="45"/>
        <v>0.4356263250883392</v>
      </c>
      <c r="K202" s="5"/>
      <c r="L202" s="5">
        <v>1000565</v>
      </c>
      <c r="M202" s="5">
        <v>401078</v>
      </c>
      <c r="N202" s="122">
        <f t="shared" si="33"/>
        <v>0.40085151889182613</v>
      </c>
      <c r="O202" s="120"/>
      <c r="P202" s="120"/>
      <c r="Q202" s="120">
        <f t="shared" si="34"/>
        <v>1000565</v>
      </c>
      <c r="R202" s="103">
        <f t="shared" si="36"/>
        <v>2.4946893123033425</v>
      </c>
      <c r="S202" s="104">
        <f t="shared" si="35"/>
        <v>599487</v>
      </c>
    </row>
    <row r="203" spans="1:19" ht="15.75" hidden="1">
      <c r="A203" s="26" t="s">
        <v>34</v>
      </c>
      <c r="B203" s="5"/>
      <c r="C203" s="5"/>
      <c r="D203" s="6"/>
      <c r="E203" s="5"/>
      <c r="F203" s="6" t="e">
        <f t="shared" si="44"/>
        <v>#DIV/0!</v>
      </c>
      <c r="G203" s="5"/>
      <c r="H203" s="5">
        <f>B203+G203</f>
        <v>0</v>
      </c>
      <c r="I203" s="5"/>
      <c r="J203" s="15" t="e">
        <f t="shared" si="45"/>
        <v>#DIV/0!</v>
      </c>
      <c r="K203" s="5"/>
      <c r="L203" s="13">
        <f t="shared" si="46"/>
        <v>0</v>
      </c>
      <c r="M203" s="13"/>
      <c r="N203" s="15" t="e">
        <f t="shared" si="33"/>
        <v>#DIV/0!</v>
      </c>
      <c r="O203" s="13"/>
      <c r="P203" s="13"/>
      <c r="Q203" s="13">
        <f t="shared" si="34"/>
        <v>0</v>
      </c>
      <c r="R203" s="101" t="e">
        <f t="shared" si="36"/>
        <v>#DIV/0!</v>
      </c>
      <c r="S203" s="102">
        <f t="shared" si="35"/>
        <v>0</v>
      </c>
    </row>
    <row r="204" spans="1:19" ht="15.75">
      <c r="A204" s="12" t="s">
        <v>9</v>
      </c>
      <c r="B204" s="13">
        <f>B205+B206+B207+B208</f>
        <v>23741354</v>
      </c>
      <c r="C204" s="13">
        <f>C205+C206+C207+C208</f>
        <v>16541809</v>
      </c>
      <c r="D204" s="15">
        <f>C204/B204</f>
        <v>0.696750867705355</v>
      </c>
      <c r="E204" s="13">
        <f>E205+E206+E208</f>
        <v>0</v>
      </c>
      <c r="F204" s="15">
        <f t="shared" si="44"/>
        <v>0.696750867705355</v>
      </c>
      <c r="G204" s="13">
        <f>G205+G206+G207+G208</f>
        <v>0</v>
      </c>
      <c r="H204" s="13">
        <f>H205+H206+H207+H208</f>
        <v>42600000</v>
      </c>
      <c r="I204" s="13">
        <f>I205+I206+I207+I208</f>
        <v>31786749</v>
      </c>
      <c r="J204" s="15">
        <f t="shared" si="45"/>
        <v>0.7461678169014084</v>
      </c>
      <c r="K204" s="13">
        <f>K205+K206+K207+K208</f>
        <v>0</v>
      </c>
      <c r="L204" s="13">
        <f>L205+L206+L208+L217</f>
        <v>42406800</v>
      </c>
      <c r="M204" s="13">
        <f>M205+M206+M208+M217</f>
        <v>29456128</v>
      </c>
      <c r="N204" s="15">
        <f t="shared" si="33"/>
        <v>0.6946086005074658</v>
      </c>
      <c r="O204" s="13">
        <f>O205+O206+O208+O217</f>
        <v>0</v>
      </c>
      <c r="P204" s="13">
        <f>P205+P206+P208+P217</f>
        <v>-1264734</v>
      </c>
      <c r="Q204" s="13">
        <f t="shared" si="34"/>
        <v>41142066</v>
      </c>
      <c r="R204" s="101">
        <f t="shared" si="36"/>
        <v>1.3967234933253956</v>
      </c>
      <c r="S204" s="102">
        <f t="shared" si="35"/>
        <v>11685938</v>
      </c>
    </row>
    <row r="205" spans="1:19" ht="15.75">
      <c r="A205" s="11" t="s">
        <v>17</v>
      </c>
      <c r="B205" s="5">
        <v>5200000</v>
      </c>
      <c r="C205" s="5">
        <v>5200000</v>
      </c>
      <c r="D205" s="6">
        <f>C205/B205</f>
        <v>1</v>
      </c>
      <c r="E205" s="5"/>
      <c r="F205" s="6">
        <f t="shared" si="44"/>
        <v>1</v>
      </c>
      <c r="G205" s="5"/>
      <c r="H205" s="5">
        <v>6350000</v>
      </c>
      <c r="I205" s="5">
        <v>5565804</v>
      </c>
      <c r="J205" s="6">
        <f t="shared" si="45"/>
        <v>0.8765045669291338</v>
      </c>
      <c r="K205" s="5"/>
      <c r="L205" s="5">
        <v>11950000</v>
      </c>
      <c r="M205" s="5">
        <v>8527483</v>
      </c>
      <c r="N205" s="122">
        <f t="shared" si="33"/>
        <v>0.7135969037656904</v>
      </c>
      <c r="O205" s="120"/>
      <c r="P205" s="133"/>
      <c r="Q205" s="120">
        <f t="shared" si="34"/>
        <v>11950000</v>
      </c>
      <c r="R205" s="103">
        <f t="shared" si="36"/>
        <v>1.4013513717939983</v>
      </c>
      <c r="S205" s="104">
        <f t="shared" si="35"/>
        <v>3422517</v>
      </c>
    </row>
    <row r="206" spans="1:19" ht="15.75">
      <c r="A206" s="11" t="s">
        <v>18</v>
      </c>
      <c r="B206" s="28">
        <v>9670000</v>
      </c>
      <c r="C206" s="5">
        <v>9670000</v>
      </c>
      <c r="D206" s="6">
        <f>C206/B206</f>
        <v>1</v>
      </c>
      <c r="E206" s="5"/>
      <c r="F206" s="6">
        <f t="shared" si="44"/>
        <v>1</v>
      </c>
      <c r="G206" s="5"/>
      <c r="H206" s="5">
        <v>8450000</v>
      </c>
      <c r="I206" s="5">
        <v>7615000</v>
      </c>
      <c r="J206" s="6">
        <f t="shared" si="45"/>
        <v>0.9011834319526627</v>
      </c>
      <c r="K206" s="5"/>
      <c r="L206" s="5">
        <v>9456800</v>
      </c>
      <c r="M206" s="5">
        <v>7782000</v>
      </c>
      <c r="N206" s="122">
        <f t="shared" si="33"/>
        <v>0.8228999238643093</v>
      </c>
      <c r="O206" s="120"/>
      <c r="P206" s="120"/>
      <c r="Q206" s="120">
        <f t="shared" si="34"/>
        <v>9456800</v>
      </c>
      <c r="R206" s="107">
        <f t="shared" si="36"/>
        <v>1.2152145977897713</v>
      </c>
      <c r="S206" s="108">
        <f t="shared" si="35"/>
        <v>1674800</v>
      </c>
    </row>
    <row r="207" spans="1:19" ht="0.75" customHeight="1">
      <c r="A207" s="11" t="s">
        <v>34</v>
      </c>
      <c r="B207" s="5"/>
      <c r="C207" s="5"/>
      <c r="D207" s="6"/>
      <c r="E207" s="5"/>
      <c r="F207" s="6" t="e">
        <f t="shared" si="44"/>
        <v>#DIV/0!</v>
      </c>
      <c r="G207" s="5"/>
      <c r="H207" s="5"/>
      <c r="I207" s="5">
        <v>-35238</v>
      </c>
      <c r="J207" s="6"/>
      <c r="K207" s="5"/>
      <c r="L207" s="5"/>
      <c r="M207" s="5"/>
      <c r="N207" s="122" t="e">
        <f t="shared" si="33"/>
        <v>#DIV/0!</v>
      </c>
      <c r="O207" s="120"/>
      <c r="P207" s="120"/>
      <c r="Q207" s="120">
        <f t="shared" si="34"/>
        <v>0</v>
      </c>
      <c r="R207" s="107" t="e">
        <f t="shared" si="36"/>
        <v>#DIV/0!</v>
      </c>
      <c r="S207" s="108">
        <f t="shared" si="35"/>
        <v>0</v>
      </c>
    </row>
    <row r="208" spans="1:19" ht="15.75">
      <c r="A208" s="11" t="s">
        <v>3</v>
      </c>
      <c r="B208" s="5">
        <v>8871354</v>
      </c>
      <c r="C208" s="5">
        <v>1671809</v>
      </c>
      <c r="D208" s="6">
        <f aca="true" t="shared" si="49" ref="D208:D214">C208/B208</f>
        <v>0.18845026362379408</v>
      </c>
      <c r="E208" s="5"/>
      <c r="F208" s="6">
        <f t="shared" si="44"/>
        <v>0.18845026362379408</v>
      </c>
      <c r="G208" s="5"/>
      <c r="H208" s="5">
        <v>27800000</v>
      </c>
      <c r="I208" s="5">
        <v>18641183</v>
      </c>
      <c r="J208" s="6">
        <f aca="true" t="shared" si="50" ref="J208:J218">I208/H208</f>
        <v>0.6705461510791367</v>
      </c>
      <c r="K208" s="5"/>
      <c r="L208" s="5">
        <v>21000000</v>
      </c>
      <c r="M208" s="5">
        <v>13146645</v>
      </c>
      <c r="N208" s="122">
        <f t="shared" si="33"/>
        <v>0.6260307142857143</v>
      </c>
      <c r="O208" s="120"/>
      <c r="P208" s="120">
        <f>400000-1512743-151991</f>
        <v>-1264734</v>
      </c>
      <c r="Q208" s="120">
        <f t="shared" si="34"/>
        <v>19735266</v>
      </c>
      <c r="R208" s="107">
        <f t="shared" si="36"/>
        <v>1.5011636809239164</v>
      </c>
      <c r="S208" s="108">
        <f t="shared" si="35"/>
        <v>6588621</v>
      </c>
    </row>
    <row r="209" spans="1:19" ht="0.75" customHeight="1">
      <c r="A209" s="11" t="s">
        <v>4</v>
      </c>
      <c r="B209" s="5" t="e">
        <f>#REF!+A209</f>
        <v>#REF!</v>
      </c>
      <c r="C209" s="5"/>
      <c r="D209" s="15" t="e">
        <f t="shared" si="49"/>
        <v>#REF!</v>
      </c>
      <c r="E209" s="5"/>
      <c r="F209" s="6" t="e">
        <f t="shared" si="44"/>
        <v>#REF!</v>
      </c>
      <c r="G209" s="5"/>
      <c r="H209" s="5" t="e">
        <f aca="true" t="shared" si="51" ref="H209:H217">B209+E209</f>
        <v>#REF!</v>
      </c>
      <c r="I209" s="5"/>
      <c r="J209" s="15" t="e">
        <f t="shared" si="50"/>
        <v>#REF!</v>
      </c>
      <c r="K209" s="5"/>
      <c r="L209" s="5" t="e">
        <f aca="true" t="shared" si="52" ref="L209:L216">H209/B209</f>
        <v>#REF!</v>
      </c>
      <c r="M209" s="5"/>
      <c r="N209" s="15" t="e">
        <f t="shared" si="33"/>
        <v>#REF!</v>
      </c>
      <c r="O209" s="5"/>
      <c r="P209" s="5"/>
      <c r="Q209" s="13" t="e">
        <f t="shared" si="34"/>
        <v>#REF!</v>
      </c>
      <c r="R209" s="109" t="e">
        <f t="shared" si="36"/>
        <v>#REF!</v>
      </c>
      <c r="S209" s="110" t="e">
        <f t="shared" si="35"/>
        <v>#REF!</v>
      </c>
    </row>
    <row r="210" spans="1:19" ht="20.25" hidden="1">
      <c r="A210" s="36"/>
      <c r="B210" s="13" t="e">
        <f>#REF!+A210</f>
        <v>#REF!</v>
      </c>
      <c r="C210" s="5"/>
      <c r="D210" s="15" t="e">
        <f t="shared" si="49"/>
        <v>#REF!</v>
      </c>
      <c r="E210" s="5"/>
      <c r="F210" s="6" t="e">
        <f t="shared" si="44"/>
        <v>#REF!</v>
      </c>
      <c r="G210" s="5"/>
      <c r="H210" s="5" t="e">
        <f t="shared" si="51"/>
        <v>#REF!</v>
      </c>
      <c r="I210" s="5"/>
      <c r="J210" s="15" t="e">
        <f t="shared" si="50"/>
        <v>#REF!</v>
      </c>
      <c r="K210" s="5"/>
      <c r="L210" s="5" t="e">
        <f t="shared" si="52"/>
        <v>#REF!</v>
      </c>
      <c r="M210" s="5"/>
      <c r="N210" s="15" t="e">
        <f aca="true" t="shared" si="53" ref="N210:N218">M210/L210</f>
        <v>#REF!</v>
      </c>
      <c r="O210" s="5"/>
      <c r="P210" s="5"/>
      <c r="Q210" s="13" t="e">
        <f aca="true" t="shared" si="54" ref="Q210:Q218">L210+P210</f>
        <v>#REF!</v>
      </c>
      <c r="R210" s="109" t="e">
        <f t="shared" si="36"/>
        <v>#REF!</v>
      </c>
      <c r="S210" s="110" t="e">
        <f aca="true" t="shared" si="55" ref="S210:S218">Q210-M210</f>
        <v>#REF!</v>
      </c>
    </row>
    <row r="211" spans="1:19" ht="15.75" hidden="1">
      <c r="A211" s="37"/>
      <c r="B211" s="13" t="e">
        <f>#REF!+A211</f>
        <v>#REF!</v>
      </c>
      <c r="C211" s="5"/>
      <c r="D211" s="15" t="e">
        <f t="shared" si="49"/>
        <v>#REF!</v>
      </c>
      <c r="E211" s="5"/>
      <c r="F211" s="6" t="e">
        <f t="shared" si="44"/>
        <v>#REF!</v>
      </c>
      <c r="G211" s="5"/>
      <c r="H211" s="5" t="e">
        <f t="shared" si="51"/>
        <v>#REF!</v>
      </c>
      <c r="I211" s="5"/>
      <c r="J211" s="15" t="e">
        <f t="shared" si="50"/>
        <v>#REF!</v>
      </c>
      <c r="K211" s="5"/>
      <c r="L211" s="5" t="e">
        <f t="shared" si="52"/>
        <v>#REF!</v>
      </c>
      <c r="M211" s="5"/>
      <c r="N211" s="15" t="e">
        <f t="shared" si="53"/>
        <v>#REF!</v>
      </c>
      <c r="O211" s="5"/>
      <c r="P211" s="5"/>
      <c r="Q211" s="13" t="e">
        <f t="shared" si="54"/>
        <v>#REF!</v>
      </c>
      <c r="R211" s="109" t="e">
        <f aca="true" t="shared" si="56" ref="R211:R218">Q211/M211</f>
        <v>#REF!</v>
      </c>
      <c r="S211" s="110" t="e">
        <f t="shared" si="55"/>
        <v>#REF!</v>
      </c>
    </row>
    <row r="212" spans="1:19" ht="15.75" hidden="1">
      <c r="A212" s="37"/>
      <c r="B212" s="13" t="e">
        <f>#REF!+A212</f>
        <v>#REF!</v>
      </c>
      <c r="C212" s="5"/>
      <c r="D212" s="15" t="e">
        <f t="shared" si="49"/>
        <v>#REF!</v>
      </c>
      <c r="E212" s="5"/>
      <c r="F212" s="6" t="e">
        <f t="shared" si="44"/>
        <v>#REF!</v>
      </c>
      <c r="G212" s="5"/>
      <c r="H212" s="5" t="e">
        <f t="shared" si="51"/>
        <v>#REF!</v>
      </c>
      <c r="I212" s="5"/>
      <c r="J212" s="15" t="e">
        <f t="shared" si="50"/>
        <v>#REF!</v>
      </c>
      <c r="K212" s="5"/>
      <c r="L212" s="5" t="e">
        <f t="shared" si="52"/>
        <v>#REF!</v>
      </c>
      <c r="M212" s="5"/>
      <c r="N212" s="15" t="e">
        <f t="shared" si="53"/>
        <v>#REF!</v>
      </c>
      <c r="O212" s="5"/>
      <c r="P212" s="5"/>
      <c r="Q212" s="13" t="e">
        <f t="shared" si="54"/>
        <v>#REF!</v>
      </c>
      <c r="R212" s="109" t="e">
        <f t="shared" si="56"/>
        <v>#REF!</v>
      </c>
      <c r="S212" s="110" t="e">
        <f t="shared" si="55"/>
        <v>#REF!</v>
      </c>
    </row>
    <row r="213" spans="1:19" ht="15.75" hidden="1">
      <c r="A213" s="11"/>
      <c r="B213" s="13" t="e">
        <f>#REF!+A213</f>
        <v>#REF!</v>
      </c>
      <c r="C213" s="5"/>
      <c r="D213" s="15" t="e">
        <f t="shared" si="49"/>
        <v>#REF!</v>
      </c>
      <c r="E213" s="5"/>
      <c r="F213" s="6" t="e">
        <f t="shared" si="44"/>
        <v>#REF!</v>
      </c>
      <c r="G213" s="5"/>
      <c r="H213" s="5" t="e">
        <f t="shared" si="51"/>
        <v>#REF!</v>
      </c>
      <c r="I213" s="5"/>
      <c r="J213" s="15" t="e">
        <f t="shared" si="50"/>
        <v>#REF!</v>
      </c>
      <c r="K213" s="5"/>
      <c r="L213" s="5" t="e">
        <f t="shared" si="52"/>
        <v>#REF!</v>
      </c>
      <c r="M213" s="5"/>
      <c r="N213" s="15" t="e">
        <f t="shared" si="53"/>
        <v>#REF!</v>
      </c>
      <c r="O213" s="5"/>
      <c r="P213" s="5"/>
      <c r="Q213" s="13" t="e">
        <f t="shared" si="54"/>
        <v>#REF!</v>
      </c>
      <c r="R213" s="109" t="e">
        <f t="shared" si="56"/>
        <v>#REF!</v>
      </c>
      <c r="S213" s="110" t="e">
        <f t="shared" si="55"/>
        <v>#REF!</v>
      </c>
    </row>
    <row r="214" spans="1:19" ht="15.75" hidden="1">
      <c r="A214" s="11"/>
      <c r="B214" s="13" t="e">
        <f>#REF!+A214</f>
        <v>#REF!</v>
      </c>
      <c r="C214" s="5"/>
      <c r="D214" s="15" t="e">
        <f t="shared" si="49"/>
        <v>#REF!</v>
      </c>
      <c r="E214" s="5"/>
      <c r="F214" s="6" t="e">
        <f t="shared" si="44"/>
        <v>#REF!</v>
      </c>
      <c r="G214" s="5"/>
      <c r="H214" s="5" t="e">
        <f t="shared" si="51"/>
        <v>#REF!</v>
      </c>
      <c r="I214" s="5"/>
      <c r="J214" s="15" t="e">
        <f t="shared" si="50"/>
        <v>#REF!</v>
      </c>
      <c r="K214" s="5"/>
      <c r="L214" s="5" t="e">
        <f t="shared" si="52"/>
        <v>#REF!</v>
      </c>
      <c r="M214" s="5"/>
      <c r="N214" s="15" t="e">
        <f t="shared" si="53"/>
        <v>#REF!</v>
      </c>
      <c r="O214" s="5"/>
      <c r="P214" s="5"/>
      <c r="Q214" s="13" t="e">
        <f t="shared" si="54"/>
        <v>#REF!</v>
      </c>
      <c r="R214" s="109" t="e">
        <f t="shared" si="56"/>
        <v>#REF!</v>
      </c>
      <c r="S214" s="110" t="e">
        <f t="shared" si="55"/>
        <v>#REF!</v>
      </c>
    </row>
    <row r="215" spans="1:19" ht="15.75" hidden="1">
      <c r="A215" s="12" t="s">
        <v>56</v>
      </c>
      <c r="B215" s="13">
        <f>B216</f>
        <v>0</v>
      </c>
      <c r="C215" s="13">
        <f>C216</f>
        <v>0</v>
      </c>
      <c r="D215" s="15"/>
      <c r="E215" s="13">
        <f>E216</f>
        <v>0</v>
      </c>
      <c r="F215" s="6" t="e">
        <f t="shared" si="44"/>
        <v>#DIV/0!</v>
      </c>
      <c r="G215" s="13"/>
      <c r="H215" s="13">
        <f t="shared" si="51"/>
        <v>0</v>
      </c>
      <c r="I215" s="13"/>
      <c r="J215" s="15" t="e">
        <f t="shared" si="50"/>
        <v>#DIV/0!</v>
      </c>
      <c r="K215" s="13"/>
      <c r="L215" s="5" t="e">
        <f t="shared" si="52"/>
        <v>#DIV/0!</v>
      </c>
      <c r="M215" s="5"/>
      <c r="N215" s="15" t="e">
        <f t="shared" si="53"/>
        <v>#DIV/0!</v>
      </c>
      <c r="O215" s="5"/>
      <c r="P215" s="5"/>
      <c r="Q215" s="13" t="e">
        <f t="shared" si="54"/>
        <v>#DIV/0!</v>
      </c>
      <c r="R215" s="109" t="e">
        <f t="shared" si="56"/>
        <v>#DIV/0!</v>
      </c>
      <c r="S215" s="110" t="e">
        <f t="shared" si="55"/>
        <v>#DIV/0!</v>
      </c>
    </row>
    <row r="216" spans="1:19" ht="30.75" hidden="1">
      <c r="A216" s="43" t="s">
        <v>72</v>
      </c>
      <c r="B216" s="5"/>
      <c r="C216" s="5"/>
      <c r="D216" s="6"/>
      <c r="E216" s="5"/>
      <c r="F216" s="6" t="e">
        <f t="shared" si="44"/>
        <v>#DIV/0!</v>
      </c>
      <c r="G216" s="5"/>
      <c r="H216" s="5">
        <f t="shared" si="51"/>
        <v>0</v>
      </c>
      <c r="I216" s="5"/>
      <c r="J216" s="15" t="e">
        <f t="shared" si="50"/>
        <v>#DIV/0!</v>
      </c>
      <c r="K216" s="5"/>
      <c r="L216" s="5" t="e">
        <f t="shared" si="52"/>
        <v>#DIV/0!</v>
      </c>
      <c r="M216" s="5"/>
      <c r="N216" s="15" t="e">
        <f t="shared" si="53"/>
        <v>#DIV/0!</v>
      </c>
      <c r="O216" s="5"/>
      <c r="P216" s="5"/>
      <c r="Q216" s="13" t="e">
        <f t="shared" si="54"/>
        <v>#DIV/0!</v>
      </c>
      <c r="R216" s="109" t="e">
        <f t="shared" si="56"/>
        <v>#DIV/0!</v>
      </c>
      <c r="S216" s="110" t="e">
        <f t="shared" si="55"/>
        <v>#DIV/0!</v>
      </c>
    </row>
    <row r="217" spans="1:19" ht="16.5" thickBot="1">
      <c r="A217" s="84" t="s">
        <v>34</v>
      </c>
      <c r="B217" s="13">
        <v>0</v>
      </c>
      <c r="C217" s="13"/>
      <c r="D217" s="15"/>
      <c r="E217" s="13"/>
      <c r="F217" s="6" t="e">
        <f t="shared" si="44"/>
        <v>#DIV/0!</v>
      </c>
      <c r="G217" s="13"/>
      <c r="H217" s="13">
        <f t="shared" si="51"/>
        <v>0</v>
      </c>
      <c r="I217" s="13"/>
      <c r="J217" s="15" t="e">
        <f t="shared" si="50"/>
        <v>#DIV/0!</v>
      </c>
      <c r="K217" s="13"/>
      <c r="L217" s="72"/>
      <c r="M217" s="72"/>
      <c r="N217" s="113"/>
      <c r="O217" s="112"/>
      <c r="P217" s="115"/>
      <c r="Q217" s="115">
        <f t="shared" si="54"/>
        <v>0</v>
      </c>
      <c r="R217" s="113" t="e">
        <f t="shared" si="56"/>
        <v>#DIV/0!</v>
      </c>
      <c r="S217" s="115">
        <f t="shared" si="55"/>
        <v>0</v>
      </c>
    </row>
    <row r="218" spans="1:19" ht="21" thickBot="1">
      <c r="A218" s="85" t="s">
        <v>1</v>
      </c>
      <c r="B218" s="93">
        <f>B81+B87+B95+B102+B109+B124+B132+B151+B179+B197+B201+B204+B215+B217</f>
        <v>224238631</v>
      </c>
      <c r="C218" s="94">
        <f>C81+C87+C95+C99+C102+C109+C124+C132+C151+C179+C197+C201+C204</f>
        <v>208553657</v>
      </c>
      <c r="D218" s="95">
        <f>C218/B218</f>
        <v>0.9300523111024522</v>
      </c>
      <c r="E218" s="94">
        <f>E81+E87+E95+E99+E102+E109+E124+E132+E151+E179+E197+E201+E204+E215+E217</f>
        <v>0</v>
      </c>
      <c r="F218" s="95">
        <f t="shared" si="44"/>
        <v>0.9300523111024522</v>
      </c>
      <c r="G218" s="94">
        <f>G81+G87+G95+G102+G109+G124+G132+G151+G179+G197+G201+G204</f>
        <v>0</v>
      </c>
      <c r="H218" s="94">
        <f>H81+H87+H95+H102+H109+H124+H132+H151+H179+H197+H201+H204</f>
        <v>275745376</v>
      </c>
      <c r="I218" s="94">
        <f>I81+I87+I95+I102+I109+I124+I132+I151+I179+I197+I201+I204</f>
        <v>229057145</v>
      </c>
      <c r="J218" s="95">
        <f t="shared" si="50"/>
        <v>0.8306835397305085</v>
      </c>
      <c r="K218" s="96">
        <f aca="true" t="shared" si="57" ref="K218:P218">K81+K87+K95+K102+K109+K124+K132+K151+K179+K197+K201+K204</f>
        <v>150000</v>
      </c>
      <c r="L218" s="86">
        <f t="shared" si="57"/>
        <v>189933919</v>
      </c>
      <c r="M218" s="86">
        <f t="shared" si="57"/>
        <v>144366098</v>
      </c>
      <c r="N218" s="124">
        <f t="shared" si="53"/>
        <v>0.7600859223043779</v>
      </c>
      <c r="O218" s="123">
        <f t="shared" si="57"/>
        <v>764881</v>
      </c>
      <c r="P218" s="125">
        <f t="shared" si="57"/>
        <v>4256537</v>
      </c>
      <c r="Q218" s="125">
        <f t="shared" si="54"/>
        <v>194190456</v>
      </c>
      <c r="R218" s="114">
        <f t="shared" si="56"/>
        <v>1.3451250583776255</v>
      </c>
      <c r="S218" s="116">
        <f t="shared" si="55"/>
        <v>49824358</v>
      </c>
    </row>
    <row r="219" spans="1:19" ht="20.25" hidden="1">
      <c r="A219" s="29"/>
      <c r="B219" s="81"/>
      <c r="C219" s="82"/>
      <c r="D219" s="82"/>
      <c r="E219" s="83"/>
      <c r="F219" s="83"/>
      <c r="G219" s="83"/>
      <c r="H219" s="82">
        <f>H76-H218</f>
        <v>0</v>
      </c>
      <c r="I219" s="82"/>
      <c r="J219" s="82"/>
      <c r="K219" s="82"/>
      <c r="L219" s="82">
        <f>L76-L218</f>
        <v>0</v>
      </c>
      <c r="M219" s="83"/>
      <c r="N219" s="83"/>
      <c r="O219" s="83"/>
      <c r="P219" s="83"/>
      <c r="Q219" s="68">
        <f>Q76-Q218</f>
        <v>0</v>
      </c>
      <c r="R219" s="81"/>
      <c r="S219" s="81"/>
    </row>
    <row r="220" spans="1:17" ht="15.75">
      <c r="A220" s="75"/>
      <c r="B220" s="75"/>
      <c r="C220" s="76"/>
      <c r="D220" s="76"/>
      <c r="E220" s="74"/>
      <c r="F220" s="74"/>
      <c r="G220" s="74"/>
      <c r="H220" s="75"/>
      <c r="I220" s="75"/>
      <c r="J220" s="75"/>
      <c r="K220" s="75"/>
      <c r="L220" s="74"/>
      <c r="M220" s="74"/>
      <c r="N220" s="74"/>
      <c r="O220" s="74"/>
      <c r="P220" s="74"/>
      <c r="Q220" s="2"/>
    </row>
    <row r="221" spans="1:17" ht="15.75">
      <c r="A221" s="75"/>
      <c r="B221" s="75"/>
      <c r="C221" s="76"/>
      <c r="D221" s="76"/>
      <c r="E221" s="74"/>
      <c r="F221" s="74"/>
      <c r="G221" s="74"/>
      <c r="H221" s="75"/>
      <c r="I221" s="75"/>
      <c r="J221" s="75"/>
      <c r="K221" s="75"/>
      <c r="L221" s="74"/>
      <c r="M221" s="74"/>
      <c r="N221" s="74"/>
      <c r="O221" s="74"/>
      <c r="P221" s="74"/>
      <c r="Q221" s="2"/>
    </row>
    <row r="222" spans="1:17" ht="15.75">
      <c r="A222" s="75"/>
      <c r="B222" s="75"/>
      <c r="C222" s="76"/>
      <c r="D222" s="76"/>
      <c r="E222" s="74"/>
      <c r="F222" s="74"/>
      <c r="G222" s="74"/>
      <c r="H222" s="75"/>
      <c r="I222" s="75"/>
      <c r="J222" s="75"/>
      <c r="K222" s="75"/>
      <c r="L222" s="74"/>
      <c r="M222" s="74"/>
      <c r="N222" s="74"/>
      <c r="O222" s="74"/>
      <c r="P222" s="74"/>
      <c r="Q222" s="2"/>
    </row>
    <row r="223" spans="1:17" s="134" customFormat="1" ht="15.75">
      <c r="A223" s="3" t="s">
        <v>155</v>
      </c>
      <c r="C223" s="1"/>
      <c r="D223" s="1"/>
      <c r="E223" s="135"/>
      <c r="F223" s="135"/>
      <c r="G223" s="135"/>
      <c r="L223" s="135"/>
      <c r="M223" s="135"/>
      <c r="N223" s="135"/>
      <c r="O223" s="135"/>
      <c r="P223" s="135"/>
      <c r="Q223" s="2"/>
    </row>
    <row r="224" spans="1:17" s="134" customFormat="1" ht="15.75">
      <c r="A224" s="3" t="s">
        <v>171</v>
      </c>
      <c r="B224" s="31"/>
      <c r="C224" s="1"/>
      <c r="D224" s="1"/>
      <c r="E224" s="30" t="s">
        <v>87</v>
      </c>
      <c r="F224" s="30"/>
      <c r="G224" s="30"/>
      <c r="L224" s="135"/>
      <c r="M224" s="135"/>
      <c r="N224" s="135"/>
      <c r="O224" s="135"/>
      <c r="P224" s="135"/>
      <c r="Q224" s="2"/>
    </row>
    <row r="225" spans="1:17" ht="15.75">
      <c r="A225" s="75"/>
      <c r="B225" s="75"/>
      <c r="C225" s="76"/>
      <c r="D225" s="76"/>
      <c r="E225" s="74"/>
      <c r="F225" s="74"/>
      <c r="G225" s="74"/>
      <c r="H225" s="75"/>
      <c r="I225" s="75"/>
      <c r="J225" s="75"/>
      <c r="K225" s="75"/>
      <c r="L225" s="74"/>
      <c r="M225" s="74"/>
      <c r="N225" s="74"/>
      <c r="O225" s="74"/>
      <c r="P225" s="74"/>
      <c r="Q225" s="2"/>
    </row>
    <row r="226" spans="1:17" ht="15.75">
      <c r="A226" s="75"/>
      <c r="B226" s="75"/>
      <c r="C226" s="76"/>
      <c r="D226" s="76"/>
      <c r="E226" s="74"/>
      <c r="F226" s="74"/>
      <c r="G226" s="74"/>
      <c r="H226" s="75"/>
      <c r="I226" s="75"/>
      <c r="J226" s="75"/>
      <c r="K226" s="75"/>
      <c r="L226" s="74"/>
      <c r="M226" s="74"/>
      <c r="N226" s="74"/>
      <c r="O226" s="74"/>
      <c r="P226" s="74"/>
      <c r="Q226" s="2"/>
    </row>
    <row r="227" spans="1:17" ht="15.75">
      <c r="A227" s="75"/>
      <c r="B227" s="75"/>
      <c r="C227" s="76"/>
      <c r="D227" s="76"/>
      <c r="E227" s="74"/>
      <c r="F227" s="74"/>
      <c r="G227" s="74"/>
      <c r="H227" s="75"/>
      <c r="I227" s="75"/>
      <c r="J227" s="75"/>
      <c r="K227" s="75"/>
      <c r="L227" s="74"/>
      <c r="M227" s="74"/>
      <c r="N227" s="74"/>
      <c r="O227" s="74"/>
      <c r="P227" s="74"/>
      <c r="Q227" s="2"/>
    </row>
    <row r="228" spans="1:17" ht="15.75">
      <c r="A228" s="75"/>
      <c r="B228" s="75"/>
      <c r="C228" s="76"/>
      <c r="D228" s="76"/>
      <c r="E228" s="74"/>
      <c r="F228" s="74"/>
      <c r="G228" s="74"/>
      <c r="H228" s="75"/>
      <c r="I228" s="75"/>
      <c r="J228" s="75"/>
      <c r="K228" s="75"/>
      <c r="L228" s="30" t="s">
        <v>169</v>
      </c>
      <c r="M228" s="30"/>
      <c r="O228" s="30"/>
      <c r="P228" s="30" t="s">
        <v>168</v>
      </c>
      <c r="Q228" s="2"/>
    </row>
    <row r="229" spans="1:17" ht="15.75">
      <c r="A229" s="75"/>
      <c r="B229" s="75"/>
      <c r="C229" s="76"/>
      <c r="D229" s="76"/>
      <c r="E229" s="74"/>
      <c r="F229" s="74"/>
      <c r="G229" s="74"/>
      <c r="H229" s="75"/>
      <c r="I229" s="75"/>
      <c r="J229" s="75"/>
      <c r="K229" s="75"/>
      <c r="L229" s="30" t="s">
        <v>172</v>
      </c>
      <c r="M229" s="30"/>
      <c r="O229" s="30"/>
      <c r="P229" s="30" t="s">
        <v>170</v>
      </c>
      <c r="Q229" s="2"/>
    </row>
    <row r="230" spans="1:17" ht="15.75">
      <c r="A230" s="75"/>
      <c r="B230" s="75"/>
      <c r="C230" s="75"/>
      <c r="D230" s="75"/>
      <c r="E230" s="75"/>
      <c r="F230" s="75"/>
      <c r="G230" s="75"/>
      <c r="H230" s="31"/>
      <c r="I230" s="31"/>
      <c r="J230" s="31"/>
      <c r="K230" s="31"/>
      <c r="L230" s="74"/>
      <c r="M230" s="74"/>
      <c r="N230" s="74"/>
      <c r="O230" s="74"/>
      <c r="P230" s="74"/>
      <c r="Q230" s="2"/>
    </row>
    <row r="231" spans="2:17" ht="15.75">
      <c r="B231" s="2"/>
      <c r="C231" s="2"/>
      <c r="D231" s="76"/>
      <c r="E231" s="30" t="s">
        <v>86</v>
      </c>
      <c r="F231" s="30"/>
      <c r="G231" s="30"/>
      <c r="H231" s="75"/>
      <c r="I231" s="75"/>
      <c r="J231" s="75"/>
      <c r="K231" s="75"/>
      <c r="L231" s="74"/>
      <c r="M231" s="74"/>
      <c r="N231" s="74"/>
      <c r="O231" s="74"/>
      <c r="P231" s="74"/>
      <c r="Q231" s="2"/>
    </row>
    <row r="232" spans="1:17" ht="15.75">
      <c r="A232" s="3"/>
      <c r="B232" s="31"/>
      <c r="C232" s="76"/>
      <c r="D232" s="76"/>
      <c r="E232" s="30" t="s">
        <v>87</v>
      </c>
      <c r="F232" s="30"/>
      <c r="G232" s="30"/>
      <c r="H232" s="75"/>
      <c r="I232" s="75"/>
      <c r="J232" s="75"/>
      <c r="K232" s="75"/>
      <c r="L232" s="74"/>
      <c r="M232" s="74"/>
      <c r="N232" s="74"/>
      <c r="O232" s="74"/>
      <c r="P232" s="74"/>
      <c r="Q232" s="2"/>
    </row>
    <row r="233" spans="1:17" ht="15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4"/>
      <c r="M233" s="74"/>
      <c r="N233" s="74"/>
      <c r="O233" s="74"/>
      <c r="P233" s="74"/>
      <c r="Q233" s="2"/>
    </row>
    <row r="234" spans="1:17" ht="15.75">
      <c r="A234" s="29"/>
      <c r="B234" s="75"/>
      <c r="C234" s="76"/>
      <c r="D234" s="76"/>
      <c r="E234" s="74"/>
      <c r="F234" s="74"/>
      <c r="G234" s="74"/>
      <c r="H234" s="75"/>
      <c r="I234" s="75"/>
      <c r="J234" s="75"/>
      <c r="K234" s="75"/>
      <c r="L234" s="74"/>
      <c r="M234" s="74"/>
      <c r="N234" s="74"/>
      <c r="O234" s="74"/>
      <c r="P234" s="74"/>
      <c r="Q234" s="2"/>
    </row>
    <row r="235" spans="1:17" ht="15.75">
      <c r="A235" s="29"/>
      <c r="B235" s="75"/>
      <c r="C235" s="76"/>
      <c r="D235" s="76"/>
      <c r="E235" s="74"/>
      <c r="F235" s="74"/>
      <c r="G235" s="74"/>
      <c r="H235" s="75"/>
      <c r="I235" s="75"/>
      <c r="J235" s="75"/>
      <c r="K235" s="75"/>
      <c r="L235" s="74"/>
      <c r="M235" s="74"/>
      <c r="N235" s="74"/>
      <c r="O235" s="74"/>
      <c r="P235" s="74"/>
      <c r="Q235" s="2"/>
    </row>
    <row r="236" spans="1:17" ht="15.75">
      <c r="A236" s="29"/>
      <c r="B236" s="75"/>
      <c r="C236" s="76"/>
      <c r="D236" s="76"/>
      <c r="E236" s="74"/>
      <c r="F236" s="74"/>
      <c r="G236" s="74"/>
      <c r="H236" s="75"/>
      <c r="I236" s="75"/>
      <c r="J236" s="75"/>
      <c r="K236" s="75"/>
      <c r="L236" s="74"/>
      <c r="M236" s="74"/>
      <c r="N236" s="74"/>
      <c r="O236" s="74"/>
      <c r="P236" s="74"/>
      <c r="Q236" s="2"/>
    </row>
    <row r="237" spans="1:17" ht="15.75">
      <c r="A237" s="32"/>
      <c r="B237" s="76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32"/>
      <c r="B238" s="75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33"/>
      <c r="B239" s="75"/>
      <c r="C239" s="76"/>
      <c r="D239" s="76"/>
      <c r="E239" s="74"/>
      <c r="F239" s="74"/>
      <c r="G239" s="74"/>
      <c r="H239" s="75"/>
      <c r="I239" s="75"/>
      <c r="J239" s="75"/>
      <c r="K239" s="75"/>
      <c r="L239" s="74"/>
      <c r="M239" s="74"/>
      <c r="N239" s="74"/>
      <c r="O239" s="74"/>
      <c r="P239" s="74"/>
      <c r="Q239" s="2"/>
    </row>
    <row r="240" spans="1:17" ht="15.75">
      <c r="A240" s="29"/>
      <c r="B240" s="75"/>
      <c r="C240" s="76"/>
      <c r="D240" s="76"/>
      <c r="E240" s="74"/>
      <c r="F240" s="74"/>
      <c r="G240" s="74"/>
      <c r="H240" s="75"/>
      <c r="I240" s="75"/>
      <c r="J240" s="75"/>
      <c r="K240" s="75"/>
      <c r="L240" s="74"/>
      <c r="M240" s="74"/>
      <c r="N240" s="74"/>
      <c r="O240" s="74"/>
      <c r="P240" s="74"/>
      <c r="Q240" s="2"/>
    </row>
    <row r="241" spans="1:17" ht="15.75">
      <c r="A241" s="29"/>
      <c r="B241" s="75"/>
      <c r="C241" s="76"/>
      <c r="D241" s="76"/>
      <c r="E241" s="74"/>
      <c r="F241" s="74"/>
      <c r="G241" s="74"/>
      <c r="H241" s="75"/>
      <c r="I241" s="75"/>
      <c r="J241" s="75"/>
      <c r="K241" s="75"/>
      <c r="L241" s="74"/>
      <c r="M241" s="74"/>
      <c r="N241" s="74"/>
      <c r="O241" s="74"/>
      <c r="P241" s="74"/>
      <c r="Q241" s="2"/>
    </row>
    <row r="242" spans="1:17" ht="15.75">
      <c r="A242" s="75"/>
      <c r="B242" s="75"/>
      <c r="C242" s="76"/>
      <c r="D242" s="76"/>
      <c r="E242" s="74"/>
      <c r="F242" s="74"/>
      <c r="G242" s="74"/>
      <c r="H242" s="75"/>
      <c r="I242" s="75"/>
      <c r="J242" s="75"/>
      <c r="K242" s="74"/>
      <c r="L242" s="74"/>
      <c r="M242" s="74"/>
      <c r="N242" s="74"/>
      <c r="O242" s="74"/>
      <c r="P242" s="74"/>
      <c r="Q242" s="2"/>
    </row>
    <row r="243" spans="1:17" ht="15.75">
      <c r="A243" s="75"/>
      <c r="B243" s="75"/>
      <c r="C243" s="76"/>
      <c r="D243" s="76"/>
      <c r="E243" s="74"/>
      <c r="F243" s="74"/>
      <c r="G243" s="74"/>
      <c r="H243" s="75"/>
      <c r="I243" s="75"/>
      <c r="J243" s="75"/>
      <c r="K243" s="75"/>
      <c r="L243" s="74"/>
      <c r="M243" s="74"/>
      <c r="N243" s="74"/>
      <c r="O243" s="74"/>
      <c r="P243" s="74"/>
      <c r="Q243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8" r:id="rId1"/>
  <headerFoot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2019-11-05T09:06:44Z</cp:lastPrinted>
  <dcterms:created xsi:type="dcterms:W3CDTF">2007-06-25T06:06:27Z</dcterms:created>
  <dcterms:modified xsi:type="dcterms:W3CDTF">2019-11-05T09:11:01Z</dcterms:modified>
  <cp:category/>
  <cp:version/>
  <cp:contentType/>
  <cp:contentStatus/>
</cp:coreProperties>
</file>