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oct 2019" sheetId="1" r:id="rId1"/>
  </sheets>
  <definedNames/>
  <calcPr fullCalcOnLoad="1"/>
</workbook>
</file>

<file path=xl/sharedStrings.xml><?xml version="1.0" encoding="utf-8"?>
<sst xmlns="http://schemas.openxmlformats.org/spreadsheetml/2006/main" count="200" uniqueCount="146">
  <si>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</si>
  <si>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</si>
  <si>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</si>
  <si>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</si>
  <si>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</si>
  <si>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</si>
  <si>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</si>
  <si>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</si>
  <si>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</si>
  <si>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</si>
  <si>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</si>
  <si>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</si>
  <si>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</si>
  <si>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</si>
  <si>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</si>
  <si>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</si>
  <si>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</si>
  <si>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</si>
  <si>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</si>
  <si>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</si>
  <si>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</si>
  <si>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</si>
  <si>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</si>
  <si>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</si>
  <si>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</si>
  <si>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</si>
  <si>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</si>
  <si>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</si>
  <si>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</si>
  <si>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</si>
  <si>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</si>
  <si>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</si>
  <si>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</si>
  <si>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</si>
  <si>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</si>
  <si>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</si>
  <si>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</si>
  <si>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</si>
  <si>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</si>
  <si>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</si>
  <si>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</si>
  <si>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</si>
  <si>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</si>
  <si>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</si>
  <si>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</si>
  <si>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</si>
  <si>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</si>
  <si>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</si>
  <si>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</si>
  <si>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</si>
  <si>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</si>
  <si>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</si>
  <si>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</si>
  <si>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</si>
  <si>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</si>
  <si>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</si>
  <si>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</si>
  <si>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</si>
  <si>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</si>
  <si>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</si>
  <si>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</si>
  <si>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</si>
  <si>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</si>
  <si>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</si>
  <si>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</si>
  <si>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</si>
  <si>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</si>
  <si>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</si>
  <si>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</si>
  <si>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</si>
  <si>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</si>
  <si>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</si>
  <si>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</si>
  <si>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</si>
  <si>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</si>
  <si>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</si>
  <si>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</si>
  <si>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</si>
  <si>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</si>
  <si>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</si>
  <si>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</si>
  <si>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</si>
  <si>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</si>
  <si>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</si>
  <si>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</si>
  <si>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</si>
  <si>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</si>
  <si>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</si>
  <si>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</si>
  <si>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</si>
  <si>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</si>
  <si>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</si>
  <si>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</si>
  <si>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</si>
  <si>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</si>
  <si>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</si>
  <si>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</si>
  <si>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</si>
  <si>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</si>
  <si>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</si>
  <si>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</si>
  <si>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</si>
  <si>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</si>
  <si>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</si>
  <si>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</si>
  <si>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</si>
  <si>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</si>
  <si>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</si>
  <si>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</si>
  <si>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</si>
  <si>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</si>
  <si>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</si>
  <si>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</si>
  <si>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</si>
  <si>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</si>
  <si>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</si>
  <si>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</si>
  <si>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fen 58.02</t>
  </si>
  <si>
    <t xml:space="preserve">            Secretar cu atribuții delegate</t>
  </si>
  <si>
    <t xml:space="preserve">            Mihaela Racolța</t>
  </si>
  <si>
    <t>depozite speciale pt constructii locuinte 3910</t>
  </si>
  <si>
    <t>BUGET 2018</t>
  </si>
  <si>
    <t>BUGET RECTIFICAT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</si>
  <si>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</si>
  <si>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</si>
  <si>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</si>
  <si>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</si>
  <si>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</si>
  <si>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 xml:space="preserve">                                                                                                                        SATU MARE PE ANUL 2019 - SECŢIUNEA DE DEZVOLTARE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</si>
  <si>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</si>
  <si>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</si>
  <si>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</si>
  <si>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</si>
  <si>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</si>
  <si>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Sume primite in contul platilor din anii precedenti 480102</t>
  </si>
  <si>
    <t>Fond Social European 480201</t>
  </si>
  <si>
    <t>Fond Social European 480202</t>
  </si>
  <si>
    <t>prefinantare 480203</t>
  </si>
  <si>
    <t>REALIZARI LA 21.10.2019</t>
  </si>
  <si>
    <t>PREȘEDINTE DE ȘEDINȚĂ,</t>
  </si>
  <si>
    <t>SECRETAR,</t>
  </si>
  <si>
    <t>SZEJKE OTTILIA</t>
  </si>
  <si>
    <t>MIHAELA MARIA RACOLȚA</t>
  </si>
  <si>
    <t>ANEXA 1.1 LA H.C.L. NR. 219/31.10.2019</t>
  </si>
  <si>
    <t>BUGETUL LOCAL DE VENITURI ŞI CHELTUIELI AL MUNICIPIULUI</t>
  </si>
  <si>
    <t xml:space="preserve">                      PRIMAR                                       DIRECTOR EXECUTIV                              ȘEF SERVICIU BUGET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</si>
</sst>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4"/>
  <sheetViews>
    <sheetView tabSelected="1" workbookViewId="0" topLeftCell="B126">
      <selection activeCell="H199" sqref="H199"/>
    </sheetView>
  </sheetViews>
  <sheetFormatPr defaultColWidth="9.140625" defaultRowHeight="12.75"/>
  <cols>
    <col min="1" max="1" width="2.28125" style="133" hidden="1" customWidth="1"/>
    <col min="2" max="2" width="47.8515625" style="133" customWidth="1"/>
    <col min="3" max="4" width="18.7109375" style="133" hidden="1" customWidth="1"/>
    <col min="5" max="5" width="10.28125" style="133" hidden="1" customWidth="1"/>
    <col min="6" max="6" width="1.8515625" style="133" hidden="1" customWidth="1"/>
    <col min="7" max="7" width="18.57421875" style="143" customWidth="1"/>
    <col min="8" max="8" width="17.00390625" style="143" customWidth="1"/>
    <col min="9" max="9" width="0.2890625" style="143" hidden="1" customWidth="1"/>
    <col min="10" max="10" width="19.7109375" style="143" hidden="1" customWidth="1"/>
    <col min="11" max="11" width="16.7109375" style="145" bestFit="1" customWidth="1"/>
    <col min="12" max="12" width="18.57421875" style="143" customWidth="1"/>
    <col min="13" max="13" width="0.2890625" style="143" hidden="1" customWidth="1"/>
    <col min="14" max="14" width="0.2890625" style="4" hidden="1" customWidth="1"/>
    <col min="15" max="15" width="1.7109375" style="4" hidden="1" customWidth="1"/>
    <col min="16" max="16" width="17.57421875" style="133" customWidth="1"/>
    <col min="17" max="17" width="0.13671875" style="133" customWidth="1"/>
    <col min="18" max="18" width="17.8515625" style="133" hidden="1" customWidth="1"/>
    <col min="19" max="20" width="10.140625" style="133" bestFit="1" customWidth="1"/>
    <col min="21" max="21" width="14.57421875" style="133" customWidth="1"/>
    <col min="22" max="16384" width="9.140625" style="133" customWidth="1"/>
  </cols>
  <sheetData>
    <row r="1" spans="2:15" ht="15.75" customHeight="1">
      <c r="B1" s="130"/>
      <c r="C1" s="130"/>
      <c r="D1" s="130"/>
      <c r="E1" s="130"/>
      <c r="F1" s="130"/>
      <c r="G1" s="19" t="s">
        <v>144</v>
      </c>
      <c r="H1" s="19"/>
      <c r="I1" s="19"/>
      <c r="J1" s="19"/>
      <c r="K1" s="131"/>
      <c r="L1" s="132"/>
      <c r="M1" s="132"/>
      <c r="N1" s="21"/>
      <c r="O1" s="21"/>
    </row>
    <row r="2" spans="2:15" ht="12" customHeight="1">
      <c r="B2" s="19" t="s">
        <v>128</v>
      </c>
      <c r="C2" s="22"/>
      <c r="D2" s="22"/>
      <c r="E2" s="22"/>
      <c r="F2" s="22"/>
      <c r="G2" s="132"/>
      <c r="H2" s="19"/>
      <c r="I2" s="19"/>
      <c r="J2" s="19"/>
      <c r="K2" s="131"/>
      <c r="L2" s="132"/>
      <c r="M2" s="132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2"/>
      <c r="H3" s="19"/>
      <c r="I3" s="19"/>
      <c r="J3" s="19"/>
      <c r="K3" s="131"/>
      <c r="L3" s="23" t="s">
        <v>143</v>
      </c>
      <c r="M3" s="132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130</v>
      </c>
      <c r="H4" s="113" t="s">
        <v>138</v>
      </c>
      <c r="I4" s="115" t="s">
        <v>69</v>
      </c>
      <c r="J4" s="114" t="s">
        <v>67</v>
      </c>
      <c r="K4" s="116" t="s">
        <v>132</v>
      </c>
      <c r="L4" s="28" t="s">
        <v>131</v>
      </c>
      <c r="M4" s="115" t="s">
        <v>121</v>
      </c>
      <c r="N4" s="114" t="s">
        <v>94</v>
      </c>
      <c r="O4" s="117" t="s">
        <v>107</v>
      </c>
      <c r="P4" s="28" t="s">
        <v>122</v>
      </c>
      <c r="Q4" s="28" t="s">
        <v>126</v>
      </c>
      <c r="R4" s="118" t="s">
        <v>127</v>
      </c>
    </row>
    <row r="5" spans="2:16" ht="15.75" hidden="1">
      <c r="B5" s="134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5"/>
    </row>
    <row r="6" spans="2:16" ht="15.75" hidden="1">
      <c r="B6" s="134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6"/>
    </row>
    <row r="7" spans="2:16" ht="15.75" hidden="1">
      <c r="B7" s="137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6"/>
    </row>
    <row r="8" spans="2:16" ht="15.75" hidden="1">
      <c r="B8" s="138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7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6"/>
    </row>
    <row r="10" spans="2:16" ht="15.75" hidden="1">
      <c r="B10" s="137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6"/>
    </row>
    <row r="11" spans="2:16" ht="15.75" hidden="1">
      <c r="B11" s="137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6"/>
    </row>
    <row r="12" spans="2:16" ht="15.75" hidden="1">
      <c r="B12" s="137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6"/>
    </row>
    <row r="13" spans="2:16" ht="15.75" hidden="1">
      <c r="B13" s="137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6"/>
    </row>
    <row r="14" spans="2:16" ht="15.75" hidden="1">
      <c r="B14" s="137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6"/>
    </row>
    <row r="15" spans="2:16" ht="15.75" hidden="1">
      <c r="B15" s="137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6"/>
    </row>
    <row r="16" spans="2:16" ht="15.75" hidden="1">
      <c r="B16" s="137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6"/>
    </row>
    <row r="17" spans="2:16" ht="15.75" hidden="1">
      <c r="B17" s="138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6"/>
    </row>
    <row r="18" spans="2:16" ht="15.75" hidden="1">
      <c r="B18" s="138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6"/>
    </row>
    <row r="19" spans="2:16" ht="15.75" hidden="1">
      <c r="B19" s="138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6"/>
    </row>
    <row r="20" spans="2:16" ht="1.5" customHeight="1" hidden="1">
      <c r="B20" s="138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6"/>
    </row>
    <row r="21" spans="2:16" ht="15.75" hidden="1">
      <c r="B21" s="138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6"/>
    </row>
    <row r="22" spans="2:16" ht="15.75" hidden="1">
      <c r="B22" s="138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6"/>
    </row>
    <row r="23" spans="2:16" ht="15.75" hidden="1">
      <c r="B23" s="138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6"/>
    </row>
    <row r="24" spans="2:16" ht="15.75" hidden="1">
      <c r="B24" s="138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6"/>
    </row>
    <row r="25" spans="2:16" ht="15.75" hidden="1">
      <c r="B25" s="138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6"/>
    </row>
    <row r="26" spans="2:16" ht="15.75" hidden="1">
      <c r="B26" s="136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6"/>
    </row>
    <row r="27" spans="2:16" ht="15.75" hidden="1">
      <c r="B27" s="136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6"/>
    </row>
    <row r="28" spans="2:16" ht="15.75" hidden="1">
      <c r="B28" s="136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6"/>
    </row>
    <row r="29" spans="2:16" ht="15.75" hidden="1">
      <c r="B29" s="136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6"/>
    </row>
    <row r="30" spans="2:16" ht="15.75" hidden="1">
      <c r="B30" s="138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6"/>
    </row>
    <row r="31" spans="2:16" ht="15.75" hidden="1">
      <c r="B31" s="138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6"/>
    </row>
    <row r="32" spans="2:16" ht="15.75" hidden="1">
      <c r="B32" s="138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6"/>
    </row>
    <row r="33" spans="2:16" ht="15.75" hidden="1">
      <c r="B33" s="138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6"/>
    </row>
    <row r="34" spans="2:16" ht="15.75" hidden="1">
      <c r="B34" s="138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6"/>
    </row>
    <row r="35" spans="2:16" ht="15.75" hidden="1">
      <c r="B35" s="138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6"/>
    </row>
    <row r="36" spans="2:16" ht="15.75" hidden="1">
      <c r="B36" s="138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6"/>
    </row>
    <row r="37" spans="2:16" ht="15.75" hidden="1">
      <c r="B37" s="138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6"/>
    </row>
    <row r="38" spans="2:18" ht="15.75">
      <c r="B38" s="139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14493797</v>
      </c>
      <c r="H38" s="6">
        <v>14493797</v>
      </c>
      <c r="I38" s="15"/>
      <c r="J38" s="5">
        <f t="shared" si="3"/>
        <v>14493797</v>
      </c>
      <c r="K38" s="30">
        <f>H38/G38</f>
        <v>1</v>
      </c>
      <c r="L38" s="5"/>
      <c r="M38" s="5">
        <v>36627760</v>
      </c>
      <c r="N38" s="15"/>
      <c r="O38" s="15"/>
      <c r="P38" s="15">
        <f>G38+L38</f>
        <v>14493797</v>
      </c>
      <c r="Q38" s="32">
        <f>P38/H38</f>
        <v>1</v>
      </c>
      <c r="R38" s="6">
        <f>G38-H38</f>
        <v>0</v>
      </c>
    </row>
    <row r="39" spans="2:18" ht="15" customHeight="1">
      <c r="B39" s="138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6637085</v>
      </c>
      <c r="H39" s="107">
        <v>1325511</v>
      </c>
      <c r="I39" s="15"/>
      <c r="J39" s="5">
        <f t="shared" si="3"/>
        <v>6637085</v>
      </c>
      <c r="K39" s="30">
        <f aca="true" t="shared" si="4" ref="K39:K66">H39/G39</f>
        <v>0.19971282573599705</v>
      </c>
      <c r="L39" s="5">
        <f>16463+1500000</f>
        <v>1516463</v>
      </c>
      <c r="M39" s="5">
        <f>1600000+2306733+530216</f>
        <v>4436949</v>
      </c>
      <c r="N39" s="15"/>
      <c r="O39" s="15"/>
      <c r="P39" s="15">
        <f aca="true" t="shared" si="5" ref="P39:P66">G39+L39</f>
        <v>8153548</v>
      </c>
      <c r="Q39" s="32"/>
      <c r="R39" s="6">
        <f aca="true" t="shared" si="6" ref="R39:R68">G39-H39</f>
        <v>5311574</v>
      </c>
    </row>
    <row r="40" spans="2:18" ht="33" customHeight="1" hidden="1">
      <c r="B40" s="33" t="s">
        <v>105</v>
      </c>
      <c r="C40" s="31">
        <v>2000</v>
      </c>
      <c r="D40" s="31">
        <v>1820</v>
      </c>
      <c r="E40" s="31">
        <f t="shared" si="2"/>
        <v>91</v>
      </c>
      <c r="F40" s="31"/>
      <c r="G40" s="15">
        <v>0</v>
      </c>
      <c r="H40" s="107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99</v>
      </c>
      <c r="C41" s="31"/>
      <c r="D41" s="31"/>
      <c r="E41" s="31"/>
      <c r="F41" s="31"/>
      <c r="G41" s="15">
        <v>0</v>
      </c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106</v>
      </c>
      <c r="C42" s="31"/>
      <c r="D42" s="31"/>
      <c r="E42" s="31"/>
      <c r="F42" s="31"/>
      <c r="G42" s="15">
        <v>0</v>
      </c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113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101</v>
      </c>
      <c r="C43" s="31"/>
      <c r="D43" s="31"/>
      <c r="E43" s="31"/>
      <c r="F43" s="31"/>
      <c r="G43" s="15">
        <v>0</v>
      </c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110</v>
      </c>
      <c r="C44" s="31"/>
      <c r="D44" s="31"/>
      <c r="E44" s="31"/>
      <c r="F44" s="31"/>
      <c r="G44" s="15">
        <v>0</v>
      </c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111</v>
      </c>
      <c r="C45" s="31"/>
      <c r="D45" s="31"/>
      <c r="E45" s="31"/>
      <c r="F45" s="31"/>
      <c r="G45" s="1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8" t="s">
        <v>100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>
        <v>8340</v>
      </c>
      <c r="H46" s="6">
        <v>8340</v>
      </c>
      <c r="I46" s="6"/>
      <c r="J46" s="6">
        <f t="shared" si="3"/>
        <v>8340</v>
      </c>
      <c r="K46" s="30">
        <f t="shared" si="4"/>
        <v>1</v>
      </c>
      <c r="L46" s="5"/>
      <c r="M46" s="5">
        <v>1398</v>
      </c>
      <c r="N46" s="5"/>
      <c r="O46" s="5"/>
      <c r="P46" s="15">
        <f t="shared" si="5"/>
        <v>8340</v>
      </c>
      <c r="Q46" s="32">
        <f t="shared" si="7"/>
        <v>1</v>
      </c>
      <c r="R46" s="6">
        <f t="shared" si="6"/>
        <v>0</v>
      </c>
    </row>
    <row r="47" spans="2:18" ht="39">
      <c r="B47" s="139" t="s">
        <v>102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281983</v>
      </c>
      <c r="H47" s="6">
        <v>350857</v>
      </c>
      <c r="I47" s="6"/>
      <c r="J47" s="6">
        <f t="shared" si="3"/>
        <v>281983</v>
      </c>
      <c r="K47" s="30">
        <f t="shared" si="4"/>
        <v>1.244248766769628</v>
      </c>
      <c r="L47" s="5">
        <f>H47-G47</f>
        <v>68874</v>
      </c>
      <c r="M47" s="5">
        <v>211924</v>
      </c>
      <c r="N47" s="5"/>
      <c r="O47" s="5"/>
      <c r="P47" s="15">
        <f t="shared" si="5"/>
        <v>350857</v>
      </c>
      <c r="Q47" s="32">
        <f t="shared" si="7"/>
        <v>1</v>
      </c>
      <c r="R47" s="6">
        <f t="shared" si="6"/>
        <v>-68874</v>
      </c>
    </row>
    <row r="48" spans="2:22" ht="24.75" customHeight="1">
      <c r="B48" s="139" t="s">
        <v>104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6369</v>
      </c>
      <c r="H48" s="6">
        <v>6369</v>
      </c>
      <c r="I48" s="6"/>
      <c r="J48" s="6">
        <f t="shared" si="3"/>
        <v>6369</v>
      </c>
      <c r="K48" s="30">
        <f t="shared" si="4"/>
        <v>1</v>
      </c>
      <c r="L48" s="5"/>
      <c r="M48" s="5">
        <v>0</v>
      </c>
      <c r="N48" s="5"/>
      <c r="O48" s="5"/>
      <c r="P48" s="15">
        <f t="shared" si="5"/>
        <v>6369</v>
      </c>
      <c r="Q48" s="32">
        <f t="shared" si="7"/>
        <v>1</v>
      </c>
      <c r="R48" s="6">
        <f t="shared" si="6"/>
        <v>0</v>
      </c>
      <c r="V48" s="140"/>
    </row>
    <row r="49" spans="2:18" ht="15.75" hidden="1">
      <c r="B49" s="34" t="s">
        <v>92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0</v>
      </c>
      <c r="H49" s="6"/>
      <c r="I49" s="6"/>
      <c r="J49" s="6">
        <f t="shared" si="3"/>
        <v>0</v>
      </c>
      <c r="K49" s="30" t="e">
        <f t="shared" si="4"/>
        <v>#DIV/0!</v>
      </c>
      <c r="L49" s="5"/>
      <c r="M49" s="5"/>
      <c r="N49" s="5"/>
      <c r="O49" s="5"/>
      <c r="P49" s="15">
        <f t="shared" si="5"/>
        <v>0</v>
      </c>
      <c r="Q49" s="32" t="e">
        <f t="shared" si="7"/>
        <v>#DIV/0!</v>
      </c>
      <c r="R49" s="6">
        <f t="shared" si="6"/>
        <v>0</v>
      </c>
    </row>
    <row r="50" spans="2:18" ht="15.75" hidden="1">
      <c r="B50" s="34" t="s">
        <v>93</v>
      </c>
      <c r="C50" s="31">
        <v>200000</v>
      </c>
      <c r="D50" s="31">
        <v>4018</v>
      </c>
      <c r="E50" s="31">
        <f>D50/C50*100</f>
        <v>2.009</v>
      </c>
      <c r="F50" s="31"/>
      <c r="G50" s="15">
        <v>0</v>
      </c>
      <c r="H50" s="6"/>
      <c r="I50" s="6"/>
      <c r="J50" s="6">
        <f t="shared" si="3"/>
        <v>0</v>
      </c>
      <c r="K50" s="30" t="e">
        <f t="shared" si="4"/>
        <v>#DIV/0!</v>
      </c>
      <c r="L50" s="5"/>
      <c r="M50" s="5"/>
      <c r="N50" s="5"/>
      <c r="O50" s="5"/>
      <c r="P50" s="15">
        <f t="shared" si="5"/>
        <v>0</v>
      </c>
      <c r="Q50" s="32" t="e">
        <f t="shared" si="7"/>
        <v>#DIV/0!</v>
      </c>
      <c r="R50" s="6">
        <f t="shared" si="6"/>
        <v>0</v>
      </c>
    </row>
    <row r="51" spans="2:18" ht="15" customHeight="1" hidden="1">
      <c r="B51" s="34" t="s">
        <v>120</v>
      </c>
      <c r="C51" s="31"/>
      <c r="D51" s="31"/>
      <c r="E51" s="31"/>
      <c r="F51" s="31"/>
      <c r="G51" s="15">
        <v>0</v>
      </c>
      <c r="H51" s="6"/>
      <c r="I51" s="6"/>
      <c r="J51" s="6">
        <f t="shared" si="3"/>
        <v>0</v>
      </c>
      <c r="K51" s="30" t="e">
        <f t="shared" si="4"/>
        <v>#DIV/0!</v>
      </c>
      <c r="L51" s="5"/>
      <c r="M51" s="5">
        <v>0</v>
      </c>
      <c r="N51" s="5"/>
      <c r="O51" s="5"/>
      <c r="P51" s="15">
        <f t="shared" si="5"/>
        <v>0</v>
      </c>
      <c r="Q51" s="32" t="e">
        <f t="shared" si="7"/>
        <v>#DIV/0!</v>
      </c>
      <c r="R51" s="6">
        <f t="shared" si="6"/>
        <v>0</v>
      </c>
    </row>
    <row r="52" spans="2:18" ht="15" customHeight="1" hidden="1">
      <c r="B52" s="33" t="s">
        <v>114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0</v>
      </c>
      <c r="H52" s="6"/>
      <c r="I52" s="6"/>
      <c r="J52" s="6">
        <f t="shared" si="3"/>
        <v>0</v>
      </c>
      <c r="K52" s="30" t="e">
        <f t="shared" si="4"/>
        <v>#DIV/0!</v>
      </c>
      <c r="L52" s="5"/>
      <c r="M52" s="5"/>
      <c r="N52" s="5"/>
      <c r="O52" s="5"/>
      <c r="P52" s="15">
        <f t="shared" si="5"/>
        <v>0</v>
      </c>
      <c r="Q52" s="32" t="e">
        <f t="shared" si="7"/>
        <v>#DIV/0!</v>
      </c>
      <c r="R52" s="6">
        <f t="shared" si="6"/>
        <v>0</v>
      </c>
    </row>
    <row r="53" spans="2:18" ht="0.75" customHeight="1" hidden="1">
      <c r="B53" s="33" t="s">
        <v>109</v>
      </c>
      <c r="C53" s="31"/>
      <c r="D53" s="31"/>
      <c r="E53" s="31"/>
      <c r="F53" s="31"/>
      <c r="G53" s="15">
        <v>0</v>
      </c>
      <c r="H53" s="6"/>
      <c r="I53" s="6"/>
      <c r="J53" s="6">
        <f t="shared" si="3"/>
        <v>0</v>
      </c>
      <c r="K53" s="30" t="e">
        <f t="shared" si="4"/>
        <v>#DIV/0!</v>
      </c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137</v>
      </c>
      <c r="C54" s="31"/>
      <c r="D54" s="31"/>
      <c r="E54" s="31"/>
      <c r="F54" s="31"/>
      <c r="G54" s="15">
        <v>0</v>
      </c>
      <c r="H54" s="6">
        <v>45000</v>
      </c>
      <c r="I54" s="6"/>
      <c r="J54" s="6">
        <f t="shared" si="3"/>
        <v>0</v>
      </c>
      <c r="K54" s="30"/>
      <c r="L54" s="5">
        <v>45000</v>
      </c>
      <c r="M54" s="5">
        <v>14549529</v>
      </c>
      <c r="N54" s="5"/>
      <c r="O54" s="5"/>
      <c r="P54" s="15">
        <f t="shared" si="5"/>
        <v>45000</v>
      </c>
      <c r="Q54" s="32">
        <f t="shared" si="7"/>
        <v>1</v>
      </c>
      <c r="R54" s="6">
        <f t="shared" si="6"/>
        <v>-45000</v>
      </c>
    </row>
    <row r="55" spans="2:18" ht="15.75">
      <c r="B55" s="33" t="s">
        <v>136</v>
      </c>
      <c r="C55" s="31"/>
      <c r="D55" s="31"/>
      <c r="E55" s="31"/>
      <c r="F55" s="31"/>
      <c r="G55" s="15">
        <v>1548</v>
      </c>
      <c r="H55" s="6">
        <v>1548</v>
      </c>
      <c r="I55" s="6"/>
      <c r="J55" s="6">
        <f t="shared" si="3"/>
        <v>1548</v>
      </c>
      <c r="K55" s="30">
        <f t="shared" si="4"/>
        <v>1</v>
      </c>
      <c r="L55" s="5"/>
      <c r="M55" s="6"/>
      <c r="N55" s="5"/>
      <c r="O55" s="5"/>
      <c r="P55" s="15">
        <f t="shared" si="5"/>
        <v>1548</v>
      </c>
      <c r="Q55" s="32">
        <f t="shared" si="7"/>
        <v>1</v>
      </c>
      <c r="R55" s="6">
        <f t="shared" si="6"/>
        <v>0</v>
      </c>
    </row>
    <row r="56" spans="2:18" ht="15.75">
      <c r="B56" s="33" t="s">
        <v>135</v>
      </c>
      <c r="C56" s="31"/>
      <c r="D56" s="31"/>
      <c r="E56" s="31"/>
      <c r="F56" s="31"/>
      <c r="G56" s="15">
        <v>0</v>
      </c>
      <c r="H56" s="6">
        <v>120031</v>
      </c>
      <c r="I56" s="6"/>
      <c r="J56" s="6">
        <f t="shared" si="3"/>
        <v>0</v>
      </c>
      <c r="K56" s="30"/>
      <c r="L56" s="5">
        <v>120031</v>
      </c>
      <c r="M56" s="6">
        <v>0</v>
      </c>
      <c r="N56" s="5"/>
      <c r="O56" s="5"/>
      <c r="P56" s="15">
        <f t="shared" si="5"/>
        <v>120031</v>
      </c>
      <c r="Q56" s="32"/>
      <c r="R56" s="6">
        <f t="shared" si="6"/>
        <v>-120031</v>
      </c>
    </row>
    <row r="57" spans="2:18" ht="15" customHeight="1">
      <c r="B57" s="139" t="s">
        <v>98</v>
      </c>
      <c r="C57" s="31"/>
      <c r="D57" s="31"/>
      <c r="E57" s="31"/>
      <c r="F57" s="31"/>
      <c r="G57" s="15">
        <v>66304</v>
      </c>
      <c r="H57" s="6">
        <v>9022</v>
      </c>
      <c r="I57" s="6"/>
      <c r="J57" s="6"/>
      <c r="K57" s="30">
        <f t="shared" si="4"/>
        <v>0.136070222007722</v>
      </c>
      <c r="L57" s="5"/>
      <c r="M57" s="6">
        <v>0</v>
      </c>
      <c r="N57" s="5"/>
      <c r="O57" s="5"/>
      <c r="P57" s="15">
        <f t="shared" si="5"/>
        <v>66304</v>
      </c>
      <c r="Q57" s="32">
        <f t="shared" si="7"/>
        <v>7.349146530702726</v>
      </c>
      <c r="R57" s="6">
        <f t="shared" si="6"/>
        <v>57282</v>
      </c>
    </row>
    <row r="58" spans="2:18" ht="15.75" hidden="1">
      <c r="B58" s="139" t="s">
        <v>103</v>
      </c>
      <c r="C58" s="31"/>
      <c r="D58" s="31"/>
      <c r="E58" s="31"/>
      <c r="F58" s="31"/>
      <c r="G58" s="15">
        <v>0</v>
      </c>
      <c r="H58" s="107"/>
      <c r="I58" s="107"/>
      <c r="J58" s="107">
        <f aca="true" t="shared" si="8" ref="J58:J66">G58+I58</f>
        <v>0</v>
      </c>
      <c r="K58" s="30" t="e">
        <f t="shared" si="4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96</v>
      </c>
      <c r="C59" s="31">
        <v>689000</v>
      </c>
      <c r="D59" s="31">
        <v>381000</v>
      </c>
      <c r="E59" s="31">
        <f>D59/C59*100</f>
        <v>55.29753265602322</v>
      </c>
      <c r="F59" s="31"/>
      <c r="G59" s="15">
        <v>0</v>
      </c>
      <c r="H59" s="6"/>
      <c r="I59" s="6"/>
      <c r="J59" s="6">
        <f t="shared" si="8"/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>
        <v>0</v>
      </c>
      <c r="H60" s="6"/>
      <c r="I60" s="6"/>
      <c r="J60" s="6">
        <f t="shared" si="8"/>
        <v>0</v>
      </c>
      <c r="K60" s="30" t="e">
        <f t="shared" si="4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>
        <v>0</v>
      </c>
      <c r="H61" s="6"/>
      <c r="I61" s="6"/>
      <c r="J61" s="6">
        <f t="shared" si="8"/>
        <v>0</v>
      </c>
      <c r="K61" s="30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88</v>
      </c>
      <c r="C62" s="31"/>
      <c r="D62" s="31"/>
      <c r="E62" s="31"/>
      <c r="F62" s="31"/>
      <c r="G62" s="15">
        <v>0</v>
      </c>
      <c r="H62" s="7"/>
      <c r="I62" s="6"/>
      <c r="J62" s="6">
        <f t="shared" si="8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 hidden="1">
      <c r="B63" s="33" t="s">
        <v>91</v>
      </c>
      <c r="C63" s="31"/>
      <c r="D63" s="31"/>
      <c r="E63" s="31"/>
      <c r="F63" s="31"/>
      <c r="G63" s="15">
        <v>0</v>
      </c>
      <c r="H63" s="7"/>
      <c r="I63" s="6"/>
      <c r="J63" s="6">
        <f t="shared" si="8"/>
        <v>0</v>
      </c>
      <c r="K63" s="30" t="e">
        <f t="shared" si="4"/>
        <v>#DIV/0!</v>
      </c>
      <c r="L63" s="5"/>
      <c r="M63" s="6"/>
      <c r="N63" s="15"/>
      <c r="O63" s="15"/>
      <c r="P63" s="15">
        <f t="shared" si="5"/>
        <v>0</v>
      </c>
      <c r="Q63" s="32" t="e">
        <f t="shared" si="7"/>
        <v>#DIV/0!</v>
      </c>
      <c r="R63" s="6">
        <f t="shared" si="6"/>
        <v>0</v>
      </c>
    </row>
    <row r="64" spans="2:18" ht="15.75">
      <c r="B64" s="138" t="s">
        <v>133</v>
      </c>
      <c r="C64" s="31"/>
      <c r="D64" s="31"/>
      <c r="E64" s="31"/>
      <c r="F64" s="31"/>
      <c r="G64" s="15">
        <v>473000</v>
      </c>
      <c r="H64" s="6">
        <v>30839</v>
      </c>
      <c r="I64" s="6"/>
      <c r="J64" s="6">
        <f t="shared" si="8"/>
        <v>473000</v>
      </c>
      <c r="K64" s="30">
        <f t="shared" si="4"/>
        <v>0.06519873150105708</v>
      </c>
      <c r="L64" s="5"/>
      <c r="M64" s="6"/>
      <c r="N64" s="15"/>
      <c r="O64" s="15"/>
      <c r="P64" s="15">
        <f t="shared" si="5"/>
        <v>473000</v>
      </c>
      <c r="Q64" s="32">
        <f t="shared" si="7"/>
        <v>15.33772171600895</v>
      </c>
      <c r="R64" s="6">
        <f t="shared" si="6"/>
        <v>442161</v>
      </c>
    </row>
    <row r="65" spans="2:18" ht="15.75">
      <c r="B65" s="34" t="s">
        <v>124</v>
      </c>
      <c r="C65" s="31">
        <v>757000</v>
      </c>
      <c r="D65" s="31">
        <v>0</v>
      </c>
      <c r="E65" s="31">
        <f>D65/C65*100</f>
        <v>0</v>
      </c>
      <c r="F65" s="31"/>
      <c r="G65" s="15">
        <v>211547</v>
      </c>
      <c r="H65" s="6">
        <v>234409</v>
      </c>
      <c r="I65" s="6"/>
      <c r="J65" s="6">
        <f t="shared" si="8"/>
        <v>211547</v>
      </c>
      <c r="K65" s="30">
        <f t="shared" si="4"/>
        <v>1.1080705469706496</v>
      </c>
      <c r="L65" s="5">
        <f>H65-G65</f>
        <v>22862</v>
      </c>
      <c r="M65" s="6"/>
      <c r="N65" s="15"/>
      <c r="O65" s="15"/>
      <c r="P65" s="15">
        <f t="shared" si="5"/>
        <v>234409</v>
      </c>
      <c r="Q65" s="32">
        <f t="shared" si="7"/>
        <v>1</v>
      </c>
      <c r="R65" s="6">
        <f t="shared" si="6"/>
        <v>-22862</v>
      </c>
    </row>
    <row r="66" spans="2:18" ht="16.5" thickBot="1">
      <c r="B66" s="138" t="s">
        <v>134</v>
      </c>
      <c r="C66" s="31"/>
      <c r="D66" s="31"/>
      <c r="E66" s="31"/>
      <c r="F66" s="31"/>
      <c r="G66" s="88">
        <v>1836250</v>
      </c>
      <c r="H66" s="6">
        <v>1380257</v>
      </c>
      <c r="I66" s="6"/>
      <c r="J66" s="6">
        <f t="shared" si="8"/>
        <v>1836250</v>
      </c>
      <c r="K66" s="30">
        <f t="shared" si="4"/>
        <v>0.7516716133424098</v>
      </c>
      <c r="L66" s="5"/>
      <c r="M66" s="6">
        <v>0</v>
      </c>
      <c r="N66" s="15"/>
      <c r="O66" s="15"/>
      <c r="P66" s="15">
        <f t="shared" si="5"/>
        <v>1836250</v>
      </c>
      <c r="Q66" s="32">
        <f t="shared" si="7"/>
        <v>1.330368185055392</v>
      </c>
      <c r="R66" s="37">
        <f t="shared" si="6"/>
        <v>455993</v>
      </c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9" ref="G67:L67">SUM(G38:G66)</f>
        <v>24016223</v>
      </c>
      <c r="H67" s="41">
        <f t="shared" si="9"/>
        <v>18005980</v>
      </c>
      <c r="I67" s="41">
        <f t="shared" si="9"/>
        <v>0</v>
      </c>
      <c r="J67" s="41">
        <f t="shared" si="9"/>
        <v>23949919</v>
      </c>
      <c r="K67" s="127">
        <f>H67/G67</f>
        <v>0.749742372062418</v>
      </c>
      <c r="L67" s="41">
        <f t="shared" si="9"/>
        <v>1773230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25789453</v>
      </c>
      <c r="Q67" s="141">
        <f t="shared" si="7"/>
        <v>1.4322715564495796</v>
      </c>
      <c r="R67" s="119">
        <f t="shared" si="6"/>
        <v>6010243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</f>
        <v>21493878</v>
      </c>
      <c r="H68" s="45">
        <f>H38+H39+H46+H47+H48+H56</f>
        <v>16304905</v>
      </c>
      <c r="I68" s="45">
        <f>I38+I39+I46+I47+I48+I56</f>
        <v>0</v>
      </c>
      <c r="J68" s="45">
        <f>J38+J39+J46+J47+J48+J56</f>
        <v>21427574</v>
      </c>
      <c r="K68" s="127">
        <f>H68/G68</f>
        <v>0.7585836767101777</v>
      </c>
      <c r="L68" s="45">
        <f>L38+L39+L46+L47+L48+L56</f>
        <v>1705368</v>
      </c>
      <c r="M68" s="41">
        <f>M38+M39+M46+M47+M48+M57</f>
        <v>41278031</v>
      </c>
      <c r="N68" s="41">
        <f>N38+N39+N46+N47+N48+N57</f>
        <v>0</v>
      </c>
      <c r="O68" s="41">
        <f>O38+O39+O46+O47+O48+O57</f>
        <v>0</v>
      </c>
      <c r="P68" s="106">
        <f>P38+P39+P46+P47+P48+P57</f>
        <v>23079215</v>
      </c>
      <c r="Q68" s="141">
        <f t="shared" si="7"/>
        <v>1.4154768151056385</v>
      </c>
      <c r="R68" s="119">
        <f t="shared" si="6"/>
        <v>5188973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130</v>
      </c>
      <c r="H69" s="113" t="s">
        <v>138</v>
      </c>
      <c r="I69" s="115" t="s">
        <v>69</v>
      </c>
      <c r="J69" s="114" t="s">
        <v>67</v>
      </c>
      <c r="K69" s="116" t="s">
        <v>132</v>
      </c>
      <c r="L69" s="28" t="s">
        <v>131</v>
      </c>
      <c r="M69" s="115" t="s">
        <v>121</v>
      </c>
      <c r="N69" s="114" t="s">
        <v>94</v>
      </c>
      <c r="O69" s="117" t="s">
        <v>107</v>
      </c>
      <c r="P69" s="28" t="s">
        <v>122</v>
      </c>
      <c r="Q69" s="28" t="s">
        <v>126</v>
      </c>
      <c r="R69" s="118" t="s">
        <v>127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781289</v>
      </c>
      <c r="H70" s="13">
        <f>H71+H72+H73+H74</f>
        <v>771922</v>
      </c>
      <c r="I70" s="13">
        <f>I71+I72+I73</f>
        <v>0</v>
      </c>
      <c r="J70" s="13">
        <f aca="true" t="shared" si="10" ref="J70:J86">G70+I70</f>
        <v>781289</v>
      </c>
      <c r="K70" s="53">
        <f>H73/G73</f>
        <v>0.9903215384615385</v>
      </c>
      <c r="L70" s="52">
        <f>L73+L74</f>
        <v>285000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1066289</v>
      </c>
      <c r="Q70" s="63">
        <f>P70/H70</f>
        <v>1.3813429336124634</v>
      </c>
      <c r="R70" s="120">
        <f>P70-H70</f>
        <v>294367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0"/>
        <v>0</v>
      </c>
      <c r="K71" s="35">
        <f>H74/G74</f>
        <v>0.9765707713517507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1" ref="Q71:Q134">P71/H71</f>
        <v>#DIV/0!</v>
      </c>
      <c r="R71" s="120">
        <f aca="true" t="shared" si="12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0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1"/>
        <v>#DIV/0!</v>
      </c>
      <c r="R72" s="120">
        <f t="shared" si="12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650000</v>
      </c>
      <c r="H73" s="12">
        <v>643709</v>
      </c>
      <c r="I73" s="6"/>
      <c r="J73" s="17">
        <f t="shared" si="10"/>
        <v>650000</v>
      </c>
      <c r="K73" s="35">
        <f>H73/G73</f>
        <v>0.9903215384615385</v>
      </c>
      <c r="L73" s="6">
        <v>283000</v>
      </c>
      <c r="M73" s="6">
        <v>1197500</v>
      </c>
      <c r="N73" s="6"/>
      <c r="O73" s="6"/>
      <c r="P73" s="6">
        <f>G73+L73</f>
        <v>933000</v>
      </c>
      <c r="Q73" s="142">
        <f>P74/H73</f>
        <v>0.2070640615557651</v>
      </c>
      <c r="R73" s="121">
        <f>P74-H73</f>
        <v>-510420</v>
      </c>
    </row>
    <row r="74" spans="2:18" ht="15.75">
      <c r="B74" s="54" t="s">
        <v>116</v>
      </c>
      <c r="C74" s="17"/>
      <c r="D74" s="17">
        <v>-11292</v>
      </c>
      <c r="E74" s="55"/>
      <c r="F74" s="31"/>
      <c r="G74" s="6">
        <v>131289</v>
      </c>
      <c r="H74" s="12">
        <v>128213</v>
      </c>
      <c r="I74" s="6"/>
      <c r="J74" s="17">
        <f t="shared" si="10"/>
        <v>131289</v>
      </c>
      <c r="K74" s="35">
        <f>H74/G74</f>
        <v>0.9765707713517507</v>
      </c>
      <c r="L74" s="124">
        <v>2000</v>
      </c>
      <c r="M74" s="123">
        <f>H74/G74</f>
        <v>0.9765707713517507</v>
      </c>
      <c r="N74" s="124">
        <f>G74+L74</f>
        <v>133289</v>
      </c>
      <c r="O74" s="124"/>
      <c r="P74" s="6">
        <f>G74+L74</f>
        <v>133289</v>
      </c>
      <c r="Q74" s="142"/>
      <c r="R74" s="121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0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1"/>
        <v>#DIV/0!</v>
      </c>
      <c r="R75" s="120">
        <f t="shared" si="12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0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1"/>
        <v>#DIV/0!</v>
      </c>
      <c r="R76" s="120">
        <f t="shared" si="12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0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1"/>
        <v>#DIV/0!</v>
      </c>
      <c r="R77" s="120">
        <f t="shared" si="12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0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2" t="e">
        <f t="shared" si="11"/>
        <v>#DIV/0!</v>
      </c>
      <c r="R78" s="121">
        <f t="shared" si="12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0"/>
        <v>0</v>
      </c>
      <c r="K79" s="32" t="e">
        <f aca="true" t="shared" si="13" ref="K79:K91">H79/G79</f>
        <v>#DIV/0!</v>
      </c>
      <c r="L79" s="52"/>
      <c r="M79" s="53" t="e">
        <f aca="true" t="shared" si="14" ref="M79:M86">H79/G79</f>
        <v>#DIV/0!</v>
      </c>
      <c r="N79" s="57">
        <f aca="true" t="shared" si="15" ref="N79:N86">G79+L79</f>
        <v>0</v>
      </c>
      <c r="O79" s="57"/>
      <c r="P79" s="57"/>
      <c r="Q79" s="63" t="e">
        <f t="shared" si="11"/>
        <v>#DIV/0!</v>
      </c>
      <c r="R79" s="120">
        <f t="shared" si="12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0"/>
        <v>0</v>
      </c>
      <c r="K80" s="32" t="e">
        <f t="shared" si="13"/>
        <v>#DIV/0!</v>
      </c>
      <c r="L80" s="52"/>
      <c r="M80" s="53" t="e">
        <f t="shared" si="14"/>
        <v>#DIV/0!</v>
      </c>
      <c r="N80" s="57">
        <f t="shared" si="15"/>
        <v>0</v>
      </c>
      <c r="O80" s="57"/>
      <c r="P80" s="57"/>
      <c r="Q80" s="63" t="e">
        <f t="shared" si="11"/>
        <v>#DIV/0!</v>
      </c>
      <c r="R80" s="120">
        <f t="shared" si="12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0"/>
        <v>0</v>
      </c>
      <c r="K81" s="32" t="e">
        <f t="shared" si="13"/>
        <v>#DIV/0!</v>
      </c>
      <c r="L81" s="52"/>
      <c r="M81" s="53" t="e">
        <f t="shared" si="14"/>
        <v>#DIV/0!</v>
      </c>
      <c r="N81" s="57">
        <f t="shared" si="15"/>
        <v>0</v>
      </c>
      <c r="O81" s="57"/>
      <c r="P81" s="57"/>
      <c r="Q81" s="63" t="e">
        <f t="shared" si="11"/>
        <v>#DIV/0!</v>
      </c>
      <c r="R81" s="120">
        <f t="shared" si="12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0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57"/>
      <c r="Q82" s="63" t="e">
        <f t="shared" si="11"/>
        <v>#DIV/0!</v>
      </c>
      <c r="R82" s="120">
        <f t="shared" si="12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0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57"/>
      <c r="Q83" s="63" t="e">
        <f t="shared" si="11"/>
        <v>#DIV/0!</v>
      </c>
      <c r="R83" s="120">
        <f t="shared" si="12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0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57"/>
      <c r="Q84" s="63" t="e">
        <f t="shared" si="11"/>
        <v>#DIV/0!</v>
      </c>
      <c r="R84" s="120">
        <f t="shared" si="12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0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57"/>
      <c r="Q85" s="63" t="e">
        <f t="shared" si="11"/>
        <v>#DIV/0!</v>
      </c>
      <c r="R85" s="120">
        <f t="shared" si="12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0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57"/>
      <c r="Q86" s="63" t="e">
        <f t="shared" si="11"/>
        <v>#DIV/0!</v>
      </c>
      <c r="R86" s="120">
        <f t="shared" si="12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86000</v>
      </c>
      <c r="H87" s="9">
        <f>H88+H89+H92+H93</f>
        <v>0</v>
      </c>
      <c r="I87" s="9">
        <f>I88+I89+I92+I93</f>
        <v>0</v>
      </c>
      <c r="J87" s="9">
        <f>J88+J89+J92+J93</f>
        <v>86000</v>
      </c>
      <c r="K87" s="63">
        <v>0</v>
      </c>
      <c r="L87" s="52">
        <f>L92+L93</f>
        <v>5000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91000</v>
      </c>
      <c r="Q87" s="63" t="e">
        <f t="shared" si="11"/>
        <v>#DIV/0!</v>
      </c>
      <c r="R87" s="120">
        <f t="shared" si="12"/>
        <v>91000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6" ref="J88:J93">G88+I88</f>
        <v>0</v>
      </c>
      <c r="K88" s="32" t="e">
        <f t="shared" si="13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1"/>
        <v>#DIV/0!</v>
      </c>
      <c r="R88" s="120">
        <f t="shared" si="12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6"/>
        <v>0</v>
      </c>
      <c r="K89" s="32" t="e">
        <f t="shared" si="13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1"/>
        <v>#DIV/0!</v>
      </c>
      <c r="R89" s="120">
        <f t="shared" si="12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6"/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1"/>
        <v>#DIV/0!</v>
      </c>
      <c r="R90" s="120">
        <f t="shared" si="12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1"/>
        <v>#DIV/0!</v>
      </c>
      <c r="R91" s="120">
        <f t="shared" si="12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86000</v>
      </c>
      <c r="H92" s="10"/>
      <c r="I92" s="15"/>
      <c r="J92" s="10">
        <f t="shared" si="16"/>
        <v>86000</v>
      </c>
      <c r="K92" s="32"/>
      <c r="L92" s="6"/>
      <c r="M92" s="6">
        <v>227500</v>
      </c>
      <c r="N92" s="15"/>
      <c r="O92" s="15"/>
      <c r="P92" s="15">
        <f>G92+L92</f>
        <v>86000</v>
      </c>
      <c r="Q92" s="142" t="e">
        <f t="shared" si="11"/>
        <v>#DIV/0!</v>
      </c>
      <c r="R92" s="121">
        <f t="shared" si="12"/>
        <v>86000</v>
      </c>
    </row>
    <row r="93" spans="2:18" ht="15.75">
      <c r="B93" s="54" t="s">
        <v>117</v>
      </c>
      <c r="C93" s="17"/>
      <c r="D93" s="17">
        <v>-906</v>
      </c>
      <c r="E93" s="55"/>
      <c r="F93" s="31"/>
      <c r="G93" s="6"/>
      <c r="H93" s="12"/>
      <c r="I93" s="6"/>
      <c r="J93" s="17">
        <f t="shared" si="16"/>
        <v>0</v>
      </c>
      <c r="K93" s="32"/>
      <c r="L93" s="124">
        <v>5000</v>
      </c>
      <c r="M93" s="123"/>
      <c r="N93" s="146"/>
      <c r="O93" s="146"/>
      <c r="P93" s="146">
        <f>G93+L93</f>
        <v>5000</v>
      </c>
      <c r="Q93" s="63" t="e">
        <f t="shared" si="11"/>
        <v>#DIV/0!</v>
      </c>
      <c r="R93" s="120">
        <f t="shared" si="12"/>
        <v>5000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944325</v>
      </c>
      <c r="H94" s="13">
        <f>H95+H96+H97+H98+H99+H100+H106+H101+H107</f>
        <v>293009</v>
      </c>
      <c r="I94" s="13">
        <f>I95+I96+I97+I99+I100+I106+I101</f>
        <v>0</v>
      </c>
      <c r="J94" s="13">
        <f>J95+J96+J97+J98+J99+J100+J106+J101</f>
        <v>782225</v>
      </c>
      <c r="K94" s="63">
        <f aca="true" t="shared" si="17" ref="K94:K99">H94/G94</f>
        <v>0.31028406533767505</v>
      </c>
      <c r="L94" s="52">
        <f>L99+L101+L107</f>
        <v>381463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1325788</v>
      </c>
      <c r="Q94" s="63">
        <f t="shared" si="11"/>
        <v>4.524734735110526</v>
      </c>
      <c r="R94" s="120">
        <f t="shared" si="12"/>
        <v>1032779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8" ref="J95:J100">G95+I95</f>
        <v>0</v>
      </c>
      <c r="K95" s="32" t="e">
        <f t="shared" si="17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1"/>
        <v>#DIV/0!</v>
      </c>
      <c r="R95" s="120">
        <f t="shared" si="12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8"/>
        <v>0</v>
      </c>
      <c r="K96" s="32" t="e">
        <f t="shared" si="17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1"/>
        <v>#DIV/0!</v>
      </c>
      <c r="R96" s="120">
        <f t="shared" si="12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8"/>
        <v>0</v>
      </c>
      <c r="K97" s="32" t="e">
        <f t="shared" si="17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1"/>
        <v>#DIV/0!</v>
      </c>
      <c r="R97" s="120">
        <f t="shared" si="12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8"/>
        <v>0</v>
      </c>
      <c r="K98" s="32" t="e">
        <f t="shared" si="17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1"/>
        <v>#DIV/0!</v>
      </c>
      <c r="R98" s="120">
        <f t="shared" si="12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782225</v>
      </c>
      <c r="H99" s="10">
        <v>292759</v>
      </c>
      <c r="I99" s="15"/>
      <c r="J99" s="10">
        <f t="shared" si="18"/>
        <v>782225</v>
      </c>
      <c r="K99" s="32">
        <f t="shared" si="17"/>
        <v>0.3742644379813992</v>
      </c>
      <c r="L99" s="6">
        <f>131463+250000</f>
        <v>381463</v>
      </c>
      <c r="M99" s="6">
        <v>2381428</v>
      </c>
      <c r="N99" s="15"/>
      <c r="O99" s="15"/>
      <c r="P99" s="15">
        <f>G99+L99</f>
        <v>1163688</v>
      </c>
      <c r="Q99" s="142">
        <f t="shared" si="11"/>
        <v>3.974900857018913</v>
      </c>
      <c r="R99" s="124">
        <f t="shared" si="12"/>
        <v>870929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>
        <v>0</v>
      </c>
      <c r="H100" s="10"/>
      <c r="I100" s="15"/>
      <c r="J100" s="10">
        <f t="shared" si="18"/>
        <v>0</v>
      </c>
      <c r="K100" s="32"/>
      <c r="L100" s="6"/>
      <c r="M100" s="35"/>
      <c r="N100" s="15"/>
      <c r="O100" s="15"/>
      <c r="P100" s="15">
        <f aca="true" t="shared" si="19" ref="P100:P107">G100+L100</f>
        <v>0</v>
      </c>
      <c r="Q100" s="142" t="e">
        <f t="shared" si="11"/>
        <v>#DIV/0!</v>
      </c>
      <c r="R100" s="121">
        <f t="shared" si="12"/>
        <v>0</v>
      </c>
    </row>
    <row r="101" spans="2:18" ht="15.75">
      <c r="B101" s="54" t="s">
        <v>116</v>
      </c>
      <c r="C101" s="17"/>
      <c r="D101" s="17"/>
      <c r="E101" s="55"/>
      <c r="F101" s="31"/>
      <c r="G101" s="6">
        <v>162100</v>
      </c>
      <c r="H101" s="15">
        <v>250</v>
      </c>
      <c r="I101" s="15">
        <f>I102+I103+I104+I105</f>
        <v>0</v>
      </c>
      <c r="J101" s="15">
        <f>J102+J103+J104+J105</f>
        <v>0</v>
      </c>
      <c r="K101" s="32">
        <f aca="true" t="shared" si="20" ref="K101:K106">H101/G101</f>
        <v>0.0015422578655151142</v>
      </c>
      <c r="L101" s="6"/>
      <c r="M101" s="6"/>
      <c r="N101" s="15"/>
      <c r="O101" s="15"/>
      <c r="P101" s="15">
        <f t="shared" si="19"/>
        <v>162100</v>
      </c>
      <c r="Q101" s="142"/>
      <c r="R101" s="121">
        <f t="shared" si="12"/>
        <v>161850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0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19"/>
        <v>0</v>
      </c>
      <c r="Q102" s="142" t="e">
        <f t="shared" si="11"/>
        <v>#DIV/0!</v>
      </c>
      <c r="R102" s="121">
        <f t="shared" si="12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0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42" t="e">
        <f t="shared" si="11"/>
        <v>#DIV/0!</v>
      </c>
      <c r="R103" s="121">
        <f t="shared" si="12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0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42" t="e">
        <f t="shared" si="11"/>
        <v>#DIV/0!</v>
      </c>
      <c r="R104" s="121">
        <f t="shared" si="12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0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42" t="e">
        <f t="shared" si="11"/>
        <v>#DIV/0!</v>
      </c>
      <c r="R105" s="121">
        <f t="shared" si="12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0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42" t="e">
        <f t="shared" si="11"/>
        <v>#DIV/0!</v>
      </c>
      <c r="R106" s="121">
        <f t="shared" si="12"/>
        <v>0</v>
      </c>
    </row>
    <row r="107" spans="2:18" ht="15.75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19"/>
        <v>0</v>
      </c>
      <c r="Q107" s="142"/>
      <c r="R107" s="121">
        <f t="shared" si="12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299999</v>
      </c>
      <c r="I108" s="9">
        <f>I109+I110+I112</f>
        <v>0</v>
      </c>
      <c r="J108" s="9">
        <f>G108+I108</f>
        <v>300000</v>
      </c>
      <c r="K108" s="63">
        <f>H108/G108</f>
        <v>0.9999966666666666</v>
      </c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1"/>
        <v>1.0000033333444445</v>
      </c>
      <c r="R108" s="120">
        <f t="shared" si="12"/>
        <v>1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1"/>
        <v>#DIV/0!</v>
      </c>
      <c r="R109" s="120" t="e">
        <f t="shared" si="12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1"/>
        <v>#DIV/0!</v>
      </c>
      <c r="R110" s="120" t="e">
        <f t="shared" si="12"/>
        <v>#DIV/0!</v>
      </c>
    </row>
    <row r="111" spans="2:18" ht="12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2"/>
      <c r="R111" s="121">
        <f t="shared" si="12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299999</v>
      </c>
      <c r="I112" s="15"/>
      <c r="J112" s="10">
        <f>G112+I112</f>
        <v>300000</v>
      </c>
      <c r="K112" s="32">
        <f>H112/G112</f>
        <v>0.9999966666666666</v>
      </c>
      <c r="L112" s="6"/>
      <c r="M112" s="6"/>
      <c r="N112" s="15"/>
      <c r="O112" s="15"/>
      <c r="P112" s="15">
        <f>G112+L112</f>
        <v>300000</v>
      </c>
      <c r="Q112" s="142">
        <f t="shared" si="11"/>
        <v>1.0000033333444445</v>
      </c>
      <c r="R112" s="121">
        <f t="shared" si="12"/>
        <v>1</v>
      </c>
    </row>
    <row r="113" spans="2:18" ht="15.75">
      <c r="B113" s="54" t="s">
        <v>116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2"/>
      <c r="R113" s="121">
        <f t="shared" si="12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1"/>
        <v>#DIV/0!</v>
      </c>
      <c r="R114" s="120" t="e">
        <f t="shared" si="12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1007954</v>
      </c>
      <c r="H115" s="9">
        <f>H116+H121+H124+H126+H129+H128+H127</f>
        <v>365050</v>
      </c>
      <c r="I115" s="9">
        <f>I116+I121+I124+I126+I129</f>
        <v>0</v>
      </c>
      <c r="J115" s="9">
        <f>J116+J121+J124+J126+J129</f>
        <v>657500</v>
      </c>
      <c r="K115" s="129">
        <f>H115/G115</f>
        <v>0.36216930534528363</v>
      </c>
      <c r="L115" s="52">
        <f>L126+L127+L128+L129</f>
        <v>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1007954</v>
      </c>
      <c r="Q115" s="63">
        <f t="shared" si="11"/>
        <v>2.7611395699219283</v>
      </c>
      <c r="R115" s="120">
        <f t="shared" si="12"/>
        <v>642904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1" ref="K116:K124">H116/G116</f>
        <v>#DIV/0!</v>
      </c>
      <c r="L116" s="52"/>
      <c r="M116" s="52" t="e">
        <f aca="true" t="shared" si="22" ref="M116:M123">H116/G116</f>
        <v>#DIV/0!</v>
      </c>
      <c r="N116" s="57">
        <f aca="true" t="shared" si="23" ref="N116:N123">G116+L116</f>
        <v>0</v>
      </c>
      <c r="O116" s="57"/>
      <c r="P116" s="57"/>
      <c r="Q116" s="63" t="e">
        <f t="shared" si="11"/>
        <v>#DIV/0!</v>
      </c>
      <c r="R116" s="120">
        <f t="shared" si="12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4" ref="J117:J124">G117+I117</f>
        <v>0</v>
      </c>
      <c r="K117" s="32" t="e">
        <f t="shared" si="21"/>
        <v>#DIV/0!</v>
      </c>
      <c r="L117" s="52"/>
      <c r="M117" s="52" t="e">
        <f t="shared" si="22"/>
        <v>#DIV/0!</v>
      </c>
      <c r="N117" s="57">
        <f t="shared" si="23"/>
        <v>0</v>
      </c>
      <c r="O117" s="57"/>
      <c r="P117" s="57"/>
      <c r="Q117" s="63" t="e">
        <f t="shared" si="11"/>
        <v>#DIV/0!</v>
      </c>
      <c r="R117" s="120">
        <f t="shared" si="12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4"/>
        <v>0</v>
      </c>
      <c r="K118" s="32" t="e">
        <f t="shared" si="21"/>
        <v>#DIV/0!</v>
      </c>
      <c r="L118" s="52"/>
      <c r="M118" s="52" t="e">
        <f t="shared" si="22"/>
        <v>#DIV/0!</v>
      </c>
      <c r="N118" s="57">
        <f t="shared" si="23"/>
        <v>0</v>
      </c>
      <c r="O118" s="57"/>
      <c r="P118" s="57"/>
      <c r="Q118" s="63" t="e">
        <f t="shared" si="11"/>
        <v>#DIV/0!</v>
      </c>
      <c r="R118" s="120">
        <f t="shared" si="12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4"/>
        <v>0</v>
      </c>
      <c r="K119" s="32" t="e">
        <f t="shared" si="21"/>
        <v>#DIV/0!</v>
      </c>
      <c r="L119" s="52"/>
      <c r="M119" s="52" t="e">
        <f t="shared" si="22"/>
        <v>#DIV/0!</v>
      </c>
      <c r="N119" s="57">
        <f t="shared" si="23"/>
        <v>0</v>
      </c>
      <c r="O119" s="57"/>
      <c r="P119" s="57"/>
      <c r="Q119" s="63" t="e">
        <f t="shared" si="11"/>
        <v>#DIV/0!</v>
      </c>
      <c r="R119" s="120">
        <f t="shared" si="12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4"/>
        <v>0</v>
      </c>
      <c r="K120" s="32" t="e">
        <f t="shared" si="21"/>
        <v>#DIV/0!</v>
      </c>
      <c r="L120" s="52"/>
      <c r="M120" s="52" t="e">
        <f t="shared" si="22"/>
        <v>#DIV/0!</v>
      </c>
      <c r="N120" s="57">
        <f t="shared" si="23"/>
        <v>0</v>
      </c>
      <c r="O120" s="57"/>
      <c r="P120" s="57"/>
      <c r="Q120" s="63" t="e">
        <f t="shared" si="11"/>
        <v>#DIV/0!</v>
      </c>
      <c r="R120" s="120">
        <f t="shared" si="12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4"/>
        <v>0</v>
      </c>
      <c r="K121" s="32" t="e">
        <f t="shared" si="21"/>
        <v>#DIV/0!</v>
      </c>
      <c r="L121" s="52"/>
      <c r="M121" s="52" t="e">
        <f t="shared" si="22"/>
        <v>#DIV/0!</v>
      </c>
      <c r="N121" s="57">
        <f t="shared" si="23"/>
        <v>0</v>
      </c>
      <c r="O121" s="57"/>
      <c r="P121" s="57"/>
      <c r="Q121" s="63" t="e">
        <f t="shared" si="11"/>
        <v>#DIV/0!</v>
      </c>
      <c r="R121" s="120">
        <f t="shared" si="12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4"/>
        <v>0</v>
      </c>
      <c r="K122" s="32" t="e">
        <f t="shared" si="21"/>
        <v>#DIV/0!</v>
      </c>
      <c r="L122" s="52"/>
      <c r="M122" s="52" t="e">
        <f t="shared" si="22"/>
        <v>#DIV/0!</v>
      </c>
      <c r="N122" s="57">
        <f t="shared" si="23"/>
        <v>0</v>
      </c>
      <c r="O122" s="57"/>
      <c r="P122" s="57"/>
      <c r="Q122" s="63" t="e">
        <f t="shared" si="11"/>
        <v>#DIV/0!</v>
      </c>
      <c r="R122" s="120">
        <f t="shared" si="12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4"/>
        <v>0</v>
      </c>
      <c r="K123" s="32" t="e">
        <f t="shared" si="21"/>
        <v>#DIV/0!</v>
      </c>
      <c r="L123" s="52"/>
      <c r="M123" s="52" t="e">
        <f t="shared" si="22"/>
        <v>#DIV/0!</v>
      </c>
      <c r="N123" s="57">
        <f t="shared" si="23"/>
        <v>0</v>
      </c>
      <c r="O123" s="57"/>
      <c r="P123" s="57"/>
      <c r="Q123" s="63" t="e">
        <f t="shared" si="11"/>
        <v>#DIV/0!</v>
      </c>
      <c r="R123" s="120">
        <f t="shared" si="12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4"/>
        <v>0</v>
      </c>
      <c r="K124" s="32" t="e">
        <f t="shared" si="21"/>
        <v>#DIV/0!</v>
      </c>
      <c r="L124" s="52"/>
      <c r="M124" s="6"/>
      <c r="N124" s="15"/>
      <c r="O124" s="15"/>
      <c r="P124" s="57"/>
      <c r="Q124" s="63" t="e">
        <f t="shared" si="11"/>
        <v>#DIV/0!</v>
      </c>
      <c r="R124" s="120">
        <f t="shared" si="12"/>
        <v>0</v>
      </c>
    </row>
    <row r="125" spans="2:18" ht="15.75" hidden="1">
      <c r="B125" s="54" t="s">
        <v>89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1"/>
        <v>#DIV/0!</v>
      </c>
      <c r="R125" s="120">
        <f t="shared" si="12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657500</v>
      </c>
      <c r="H126" s="10">
        <v>166185</v>
      </c>
      <c r="I126" s="15"/>
      <c r="J126" s="10">
        <f>G126+I126</f>
        <v>657500</v>
      </c>
      <c r="K126" s="32">
        <f>H126/G126</f>
        <v>0.2527528517110266</v>
      </c>
      <c r="L126" s="6"/>
      <c r="M126" s="6">
        <v>2704320</v>
      </c>
      <c r="N126" s="15"/>
      <c r="O126" s="15"/>
      <c r="P126" s="15">
        <f>G126+L126</f>
        <v>657500</v>
      </c>
      <c r="Q126" s="142">
        <f t="shared" si="11"/>
        <v>3.956434094533201</v>
      </c>
      <c r="R126" s="121">
        <f t="shared" si="12"/>
        <v>491315</v>
      </c>
    </row>
    <row r="127" spans="2:20" ht="15.75">
      <c r="B127" s="54" t="s">
        <v>112</v>
      </c>
      <c r="C127" s="17"/>
      <c r="D127" s="17"/>
      <c r="E127" s="55"/>
      <c r="F127" s="31"/>
      <c r="G127" s="6">
        <v>162000</v>
      </c>
      <c r="H127" s="10">
        <v>162000</v>
      </c>
      <c r="I127" s="15"/>
      <c r="J127" s="10"/>
      <c r="K127" s="32">
        <f>H127/G127</f>
        <v>1</v>
      </c>
      <c r="L127" s="6"/>
      <c r="M127" s="6">
        <v>40000</v>
      </c>
      <c r="N127" s="15"/>
      <c r="O127" s="15"/>
      <c r="P127" s="15">
        <f>G127+L127</f>
        <v>162000</v>
      </c>
      <c r="Q127" s="142">
        <f t="shared" si="11"/>
        <v>1</v>
      </c>
      <c r="R127" s="121">
        <f t="shared" si="12"/>
        <v>0</v>
      </c>
      <c r="S127" s="143"/>
      <c r="T127" s="143">
        <f>P73+P99+P126+P169+P177+P186+P154+P92</f>
        <v>24363531</v>
      </c>
    </row>
    <row r="128" spans="2:18" ht="15.75">
      <c r="B128" s="54" t="s">
        <v>116</v>
      </c>
      <c r="C128" s="17"/>
      <c r="D128" s="17"/>
      <c r="E128" s="55"/>
      <c r="F128" s="31"/>
      <c r="G128" s="6">
        <v>188454</v>
      </c>
      <c r="H128" s="10">
        <v>36865</v>
      </c>
      <c r="I128" s="15"/>
      <c r="J128" s="10"/>
      <c r="K128" s="32">
        <f>H128/G128</f>
        <v>0.19561802880278475</v>
      </c>
      <c r="L128" s="6"/>
      <c r="M128" s="6"/>
      <c r="N128" s="15"/>
      <c r="O128" s="15"/>
      <c r="P128" s="15">
        <f>G128+L128</f>
        <v>188454</v>
      </c>
      <c r="Q128" s="142"/>
      <c r="R128" s="121">
        <f t="shared" si="12"/>
        <v>151589</v>
      </c>
    </row>
    <row r="129" spans="2:18" ht="15.75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2"/>
      <c r="R129" s="121">
        <f t="shared" si="12"/>
        <v>0</v>
      </c>
    </row>
    <row r="130" spans="2:18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5" ref="E130:E139">D130/C130*100</f>
        <v>#REF!</v>
      </c>
      <c r="F130" s="13" t="e">
        <f>F131+F135+F144+F154+F139+F153</f>
        <v>#REF!</v>
      </c>
      <c r="G130" s="52">
        <f>G153+G154+G155</f>
        <v>532666</v>
      </c>
      <c r="H130" s="52">
        <f>H153+H154+H155</f>
        <v>314115</v>
      </c>
      <c r="I130" s="9">
        <f>I131+I135+I139+I144+I152+I153+I154</f>
        <v>0</v>
      </c>
      <c r="J130" s="9">
        <f>J131+J135+J139+J144+J152+J153+J154</f>
        <v>532666</v>
      </c>
      <c r="K130" s="63">
        <f aca="true" t="shared" si="26" ref="K130:K154">H130/G130</f>
        <v>0.5897034914937316</v>
      </c>
      <c r="L130" s="52">
        <f>L153+L154+L155</f>
        <v>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532666</v>
      </c>
      <c r="Q130" s="63">
        <f t="shared" si="11"/>
        <v>1.6957674736959394</v>
      </c>
      <c r="R130" s="120">
        <f t="shared" si="12"/>
        <v>218551</v>
      </c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5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6"/>
        <v>#DIV/0!</v>
      </c>
      <c r="L131" s="52"/>
      <c r="M131" s="52"/>
      <c r="N131" s="57">
        <f aca="true" t="shared" si="27" ref="N131:N152">G131+L131</f>
        <v>0</v>
      </c>
      <c r="O131" s="57"/>
      <c r="P131" s="57"/>
      <c r="Q131" s="63" t="e">
        <f t="shared" si="11"/>
        <v>#DIV/0!</v>
      </c>
      <c r="R131" s="120">
        <f t="shared" si="12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5"/>
        <v>0</v>
      </c>
      <c r="F132" s="31"/>
      <c r="G132" s="6"/>
      <c r="H132" s="17"/>
      <c r="I132" s="6"/>
      <c r="J132" s="10">
        <f aca="true" t="shared" si="28" ref="J132:J154">G132+I132</f>
        <v>0</v>
      </c>
      <c r="K132" s="63" t="e">
        <f t="shared" si="26"/>
        <v>#DIV/0!</v>
      </c>
      <c r="L132" s="52"/>
      <c r="M132" s="52"/>
      <c r="N132" s="57">
        <f t="shared" si="27"/>
        <v>0</v>
      </c>
      <c r="O132" s="57"/>
      <c r="P132" s="57"/>
      <c r="Q132" s="63" t="e">
        <f t="shared" si="11"/>
        <v>#DIV/0!</v>
      </c>
      <c r="R132" s="120">
        <f t="shared" si="12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5"/>
        <v>0</v>
      </c>
      <c r="F133" s="31">
        <v>740000</v>
      </c>
      <c r="G133" s="6"/>
      <c r="H133" s="8"/>
      <c r="I133" s="15"/>
      <c r="J133" s="10">
        <f t="shared" si="28"/>
        <v>0</v>
      </c>
      <c r="K133" s="63" t="e">
        <f t="shared" si="26"/>
        <v>#DIV/0!</v>
      </c>
      <c r="L133" s="52"/>
      <c r="M133" s="52"/>
      <c r="N133" s="57">
        <f t="shared" si="27"/>
        <v>0</v>
      </c>
      <c r="O133" s="57"/>
      <c r="P133" s="57"/>
      <c r="Q133" s="63" t="e">
        <f t="shared" si="11"/>
        <v>#DIV/0!</v>
      </c>
      <c r="R133" s="120">
        <f t="shared" si="12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5"/>
        <v>0</v>
      </c>
      <c r="F134" s="31"/>
      <c r="G134" s="6"/>
      <c r="H134" s="8"/>
      <c r="I134" s="15"/>
      <c r="J134" s="10">
        <f t="shared" si="28"/>
        <v>0</v>
      </c>
      <c r="K134" s="63" t="e">
        <f t="shared" si="26"/>
        <v>#DIV/0!</v>
      </c>
      <c r="L134" s="52"/>
      <c r="M134" s="52"/>
      <c r="N134" s="57">
        <f t="shared" si="27"/>
        <v>0</v>
      </c>
      <c r="O134" s="57"/>
      <c r="P134" s="57"/>
      <c r="Q134" s="63" t="e">
        <f t="shared" si="11"/>
        <v>#DIV/0!</v>
      </c>
      <c r="R134" s="120">
        <f t="shared" si="12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5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8"/>
        <v>0</v>
      </c>
      <c r="K135" s="63" t="e">
        <f t="shared" si="26"/>
        <v>#DIV/0!</v>
      </c>
      <c r="L135" s="52"/>
      <c r="M135" s="52"/>
      <c r="N135" s="57">
        <f t="shared" si="27"/>
        <v>0</v>
      </c>
      <c r="O135" s="57"/>
      <c r="P135" s="57"/>
      <c r="Q135" s="63" t="e">
        <f aca="true" t="shared" si="29" ref="Q135:Q191">P135/H135</f>
        <v>#DIV/0!</v>
      </c>
      <c r="R135" s="120">
        <f aca="true" t="shared" si="30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5"/>
        <v>0</v>
      </c>
      <c r="F136" s="31">
        <v>-50000</v>
      </c>
      <c r="G136" s="6"/>
      <c r="H136" s="12"/>
      <c r="I136" s="6"/>
      <c r="J136" s="17">
        <f t="shared" si="28"/>
        <v>0</v>
      </c>
      <c r="K136" s="63" t="e">
        <f t="shared" si="26"/>
        <v>#DIV/0!</v>
      </c>
      <c r="L136" s="52"/>
      <c r="M136" s="52"/>
      <c r="N136" s="57">
        <f t="shared" si="27"/>
        <v>0</v>
      </c>
      <c r="O136" s="57"/>
      <c r="P136" s="57"/>
      <c r="Q136" s="63" t="e">
        <f t="shared" si="29"/>
        <v>#DIV/0!</v>
      </c>
      <c r="R136" s="120">
        <f t="shared" si="30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5"/>
        <v>0</v>
      </c>
      <c r="F137" s="31">
        <v>-50000</v>
      </c>
      <c r="G137" s="6"/>
      <c r="H137" s="12"/>
      <c r="I137" s="6"/>
      <c r="J137" s="17">
        <f t="shared" si="28"/>
        <v>0</v>
      </c>
      <c r="K137" s="63" t="e">
        <f t="shared" si="26"/>
        <v>#DIV/0!</v>
      </c>
      <c r="L137" s="52"/>
      <c r="M137" s="52"/>
      <c r="N137" s="57">
        <f t="shared" si="27"/>
        <v>0</v>
      </c>
      <c r="O137" s="57"/>
      <c r="P137" s="57"/>
      <c r="Q137" s="63" t="e">
        <f t="shared" si="29"/>
        <v>#DIV/0!</v>
      </c>
      <c r="R137" s="120">
        <f t="shared" si="30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5"/>
        <v>0</v>
      </c>
      <c r="F138" s="31"/>
      <c r="G138" s="6"/>
      <c r="H138" s="12"/>
      <c r="I138" s="6"/>
      <c r="J138" s="17">
        <f t="shared" si="28"/>
        <v>0</v>
      </c>
      <c r="K138" s="63" t="e">
        <f t="shared" si="26"/>
        <v>#DIV/0!</v>
      </c>
      <c r="L138" s="52"/>
      <c r="M138" s="52"/>
      <c r="N138" s="57">
        <f t="shared" si="27"/>
        <v>0</v>
      </c>
      <c r="O138" s="57"/>
      <c r="P138" s="57"/>
      <c r="Q138" s="63" t="e">
        <f t="shared" si="29"/>
        <v>#DIV/0!</v>
      </c>
      <c r="R138" s="120">
        <f t="shared" si="30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5"/>
        <v>56.937030537030545</v>
      </c>
      <c r="F139" s="18"/>
      <c r="G139" s="67"/>
      <c r="H139" s="18"/>
      <c r="I139" s="70">
        <f>I140+I141+I143+I142</f>
        <v>0</v>
      </c>
      <c r="J139" s="71">
        <f t="shared" si="28"/>
        <v>0</v>
      </c>
      <c r="K139" s="63" t="e">
        <f t="shared" si="26"/>
        <v>#DIV/0!</v>
      </c>
      <c r="L139" s="52"/>
      <c r="M139" s="52"/>
      <c r="N139" s="57">
        <f t="shared" si="27"/>
        <v>0</v>
      </c>
      <c r="O139" s="57"/>
      <c r="P139" s="57"/>
      <c r="Q139" s="63" t="e">
        <f t="shared" si="29"/>
        <v>#DIV/0!</v>
      </c>
      <c r="R139" s="120">
        <f t="shared" si="30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8"/>
        <v>0</v>
      </c>
      <c r="K140" s="63" t="e">
        <f t="shared" si="26"/>
        <v>#DIV/0!</v>
      </c>
      <c r="L140" s="52"/>
      <c r="M140" s="52"/>
      <c r="N140" s="57">
        <f t="shared" si="27"/>
        <v>0</v>
      </c>
      <c r="O140" s="57"/>
      <c r="P140" s="57"/>
      <c r="Q140" s="63" t="e">
        <f t="shared" si="29"/>
        <v>#DIV/0!</v>
      </c>
      <c r="R140" s="120">
        <f t="shared" si="30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8"/>
        <v>0</v>
      </c>
      <c r="K141" s="63" t="e">
        <f t="shared" si="26"/>
        <v>#DIV/0!</v>
      </c>
      <c r="L141" s="52"/>
      <c r="M141" s="52"/>
      <c r="N141" s="57">
        <f t="shared" si="27"/>
        <v>0</v>
      </c>
      <c r="O141" s="57"/>
      <c r="P141" s="57"/>
      <c r="Q141" s="63" t="e">
        <f t="shared" si="29"/>
        <v>#DIV/0!</v>
      </c>
      <c r="R141" s="120">
        <f t="shared" si="30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8"/>
        <v>0</v>
      </c>
      <c r="K142" s="63" t="e">
        <f t="shared" si="26"/>
        <v>#DIV/0!</v>
      </c>
      <c r="L142" s="52"/>
      <c r="M142" s="52"/>
      <c r="N142" s="57">
        <f t="shared" si="27"/>
        <v>0</v>
      </c>
      <c r="O142" s="57"/>
      <c r="P142" s="57"/>
      <c r="Q142" s="63" t="e">
        <f t="shared" si="29"/>
        <v>#DIV/0!</v>
      </c>
      <c r="R142" s="120">
        <f t="shared" si="30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8"/>
        <v>0</v>
      </c>
      <c r="K143" s="63" t="e">
        <f t="shared" si="26"/>
        <v>#DIV/0!</v>
      </c>
      <c r="L143" s="52"/>
      <c r="M143" s="52"/>
      <c r="N143" s="57">
        <f t="shared" si="27"/>
        <v>0</v>
      </c>
      <c r="O143" s="57"/>
      <c r="P143" s="57"/>
      <c r="Q143" s="63" t="e">
        <f t="shared" si="29"/>
        <v>#DIV/0!</v>
      </c>
      <c r="R143" s="120">
        <f t="shared" si="30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8"/>
        <v>0</v>
      </c>
      <c r="K144" s="63" t="e">
        <f t="shared" si="26"/>
        <v>#DIV/0!</v>
      </c>
      <c r="L144" s="52"/>
      <c r="M144" s="52"/>
      <c r="N144" s="57">
        <f t="shared" si="27"/>
        <v>0</v>
      </c>
      <c r="O144" s="57"/>
      <c r="P144" s="57"/>
      <c r="Q144" s="63" t="e">
        <f t="shared" si="29"/>
        <v>#DIV/0!</v>
      </c>
      <c r="R144" s="120">
        <f t="shared" si="30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8"/>
        <v>0</v>
      </c>
      <c r="K145" s="63" t="e">
        <f t="shared" si="26"/>
        <v>#DIV/0!</v>
      </c>
      <c r="L145" s="52"/>
      <c r="M145" s="52"/>
      <c r="N145" s="57">
        <f t="shared" si="27"/>
        <v>0</v>
      </c>
      <c r="O145" s="57"/>
      <c r="P145" s="57"/>
      <c r="Q145" s="63" t="e">
        <f t="shared" si="29"/>
        <v>#DIV/0!</v>
      </c>
      <c r="R145" s="120">
        <f t="shared" si="30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8"/>
        <v>0</v>
      </c>
      <c r="K146" s="63" t="e">
        <f t="shared" si="26"/>
        <v>#DIV/0!</v>
      </c>
      <c r="L146" s="52"/>
      <c r="M146" s="52"/>
      <c r="N146" s="57">
        <f t="shared" si="27"/>
        <v>0</v>
      </c>
      <c r="O146" s="57"/>
      <c r="P146" s="57"/>
      <c r="Q146" s="63" t="e">
        <f t="shared" si="29"/>
        <v>#DIV/0!</v>
      </c>
      <c r="R146" s="120">
        <f t="shared" si="30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8"/>
        <v>0</v>
      </c>
      <c r="K147" s="63" t="e">
        <f t="shared" si="26"/>
        <v>#DIV/0!</v>
      </c>
      <c r="L147" s="52"/>
      <c r="M147" s="52"/>
      <c r="N147" s="57">
        <f t="shared" si="27"/>
        <v>0</v>
      </c>
      <c r="O147" s="57"/>
      <c r="P147" s="57"/>
      <c r="Q147" s="63" t="e">
        <f t="shared" si="29"/>
        <v>#DIV/0!</v>
      </c>
      <c r="R147" s="120">
        <f t="shared" si="30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8"/>
        <v>0</v>
      </c>
      <c r="K148" s="63" t="e">
        <f t="shared" si="26"/>
        <v>#DIV/0!</v>
      </c>
      <c r="L148" s="52"/>
      <c r="M148" s="52"/>
      <c r="N148" s="57">
        <f t="shared" si="27"/>
        <v>0</v>
      </c>
      <c r="O148" s="57"/>
      <c r="P148" s="57"/>
      <c r="Q148" s="63" t="e">
        <f t="shared" si="29"/>
        <v>#DIV/0!</v>
      </c>
      <c r="R148" s="120">
        <f t="shared" si="30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8"/>
        <v>0</v>
      </c>
      <c r="K149" s="63" t="e">
        <f t="shared" si="26"/>
        <v>#DIV/0!</v>
      </c>
      <c r="L149" s="52"/>
      <c r="M149" s="52"/>
      <c r="N149" s="57">
        <f t="shared" si="27"/>
        <v>0</v>
      </c>
      <c r="O149" s="57"/>
      <c r="P149" s="57"/>
      <c r="Q149" s="63" t="e">
        <f t="shared" si="29"/>
        <v>#DIV/0!</v>
      </c>
      <c r="R149" s="120">
        <f t="shared" si="30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8"/>
        <v>0</v>
      </c>
      <c r="K150" s="63" t="e">
        <f t="shared" si="26"/>
        <v>#DIV/0!</v>
      </c>
      <c r="L150" s="52"/>
      <c r="M150" s="52"/>
      <c r="N150" s="57">
        <f t="shared" si="27"/>
        <v>0</v>
      </c>
      <c r="O150" s="57"/>
      <c r="P150" s="57"/>
      <c r="Q150" s="63" t="e">
        <f t="shared" si="29"/>
        <v>#DIV/0!</v>
      </c>
      <c r="R150" s="120">
        <f t="shared" si="30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8"/>
        <v>0</v>
      </c>
      <c r="K151" s="63" t="e">
        <f t="shared" si="26"/>
        <v>#DIV/0!</v>
      </c>
      <c r="L151" s="52"/>
      <c r="M151" s="52"/>
      <c r="N151" s="57">
        <f t="shared" si="27"/>
        <v>0</v>
      </c>
      <c r="O151" s="57"/>
      <c r="P151" s="57"/>
      <c r="Q151" s="63" t="e">
        <f t="shared" si="29"/>
        <v>#DIV/0!</v>
      </c>
      <c r="R151" s="120">
        <f t="shared" si="30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8"/>
        <v>0</v>
      </c>
      <c r="K152" s="63" t="e">
        <f t="shared" si="26"/>
        <v>#DIV/0!</v>
      </c>
      <c r="L152" s="52"/>
      <c r="M152" s="52"/>
      <c r="N152" s="57">
        <f t="shared" si="27"/>
        <v>0</v>
      </c>
      <c r="O152" s="57"/>
      <c r="P152" s="57"/>
      <c r="Q152" s="63" t="e">
        <f t="shared" si="29"/>
        <v>#DIV/0!</v>
      </c>
      <c r="R152" s="120">
        <f t="shared" si="30"/>
        <v>0</v>
      </c>
    </row>
    <row r="153" spans="2:18" ht="15.75">
      <c r="B153" s="79" t="s">
        <v>117</v>
      </c>
      <c r="C153" s="75">
        <v>0</v>
      </c>
      <c r="D153" s="75">
        <v>-27652</v>
      </c>
      <c r="E153" s="80"/>
      <c r="F153" s="81"/>
      <c r="G153" s="6">
        <v>242085</v>
      </c>
      <c r="H153" s="10">
        <v>25956</v>
      </c>
      <c r="I153" s="15"/>
      <c r="J153" s="10">
        <f t="shared" si="28"/>
        <v>242085</v>
      </c>
      <c r="K153" s="32">
        <f>H153/G153</f>
        <v>0.10721853894293326</v>
      </c>
      <c r="L153" s="6"/>
      <c r="M153" s="6"/>
      <c r="N153" s="15"/>
      <c r="O153" s="15"/>
      <c r="P153" s="15">
        <f>G153+L153</f>
        <v>242085</v>
      </c>
      <c r="Q153" s="142"/>
      <c r="R153" s="121">
        <f t="shared" si="30"/>
        <v>216129</v>
      </c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290581</v>
      </c>
      <c r="H154" s="10">
        <v>288159</v>
      </c>
      <c r="I154" s="15"/>
      <c r="J154" s="10">
        <f t="shared" si="28"/>
        <v>290581</v>
      </c>
      <c r="K154" s="32">
        <f t="shared" si="26"/>
        <v>0.9916649746542272</v>
      </c>
      <c r="L154" s="6"/>
      <c r="M154" s="6">
        <v>1285661</v>
      </c>
      <c r="N154" s="15"/>
      <c r="O154" s="15"/>
      <c r="P154" s="15">
        <f>G154+L154</f>
        <v>290581</v>
      </c>
      <c r="Q154" s="142">
        <f t="shared" si="29"/>
        <v>1.0084050819165808</v>
      </c>
      <c r="R154" s="121">
        <f t="shared" si="30"/>
        <v>2422</v>
      </c>
    </row>
    <row r="155" spans="2:18" ht="15.75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2"/>
      <c r="R155" s="121">
        <f t="shared" si="30"/>
        <v>0</v>
      </c>
    </row>
    <row r="156" spans="2:18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12154816</v>
      </c>
      <c r="H156" s="52">
        <f>H157+H158+H164+H165+H166+H169+H170+H171+H167+H168+H175</f>
        <v>8699546</v>
      </c>
      <c r="I156" s="9"/>
      <c r="J156" s="9"/>
      <c r="K156" s="63">
        <f aca="true" t="shared" si="31" ref="K156:K184">H156/G156</f>
        <v>0.7157283170720149</v>
      </c>
      <c r="L156" s="52">
        <f>L164+L168+L169</f>
        <v>104175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12258991</v>
      </c>
      <c r="Q156" s="63">
        <f t="shared" si="29"/>
        <v>1.4091529603958644</v>
      </c>
      <c r="R156" s="120">
        <f t="shared" si="30"/>
        <v>3559445</v>
      </c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1"/>
        <v>#DIV/0!</v>
      </c>
      <c r="L157" s="52"/>
      <c r="M157" s="52"/>
      <c r="N157" s="57">
        <f aca="true" t="shared" si="32" ref="N157:N163">G157+L157</f>
        <v>0</v>
      </c>
      <c r="O157" s="57"/>
      <c r="P157" s="63"/>
      <c r="Q157" s="63" t="e">
        <f t="shared" si="29"/>
        <v>#DIV/0!</v>
      </c>
      <c r="R157" s="120">
        <f t="shared" si="30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3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1"/>
        <v>#DIV/0!</v>
      </c>
      <c r="L158" s="52"/>
      <c r="M158" s="52"/>
      <c r="N158" s="57">
        <f t="shared" si="32"/>
        <v>0</v>
      </c>
      <c r="O158" s="57"/>
      <c r="P158" s="63"/>
      <c r="Q158" s="63" t="e">
        <f t="shared" si="29"/>
        <v>#DIV/0!</v>
      </c>
      <c r="R158" s="120">
        <f t="shared" si="30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3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1"/>
        <v>#DIV/0!</v>
      </c>
      <c r="L159" s="52"/>
      <c r="M159" s="52"/>
      <c r="N159" s="57">
        <f t="shared" si="32"/>
        <v>0</v>
      </c>
      <c r="O159" s="57"/>
      <c r="P159" s="63"/>
      <c r="Q159" s="63" t="e">
        <f t="shared" si="29"/>
        <v>#DIV/0!</v>
      </c>
      <c r="R159" s="120">
        <f t="shared" si="30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3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1"/>
        <v>#DIV/0!</v>
      </c>
      <c r="L160" s="52"/>
      <c r="M160" s="52"/>
      <c r="N160" s="57">
        <f t="shared" si="32"/>
        <v>0</v>
      </c>
      <c r="O160" s="57"/>
      <c r="P160" s="63"/>
      <c r="Q160" s="63" t="e">
        <f t="shared" si="29"/>
        <v>#DIV/0!</v>
      </c>
      <c r="R160" s="120">
        <f t="shared" si="30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3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1"/>
        <v>#DIV/0!</v>
      </c>
      <c r="L161" s="52"/>
      <c r="M161" s="52"/>
      <c r="N161" s="57">
        <f t="shared" si="32"/>
        <v>0</v>
      </c>
      <c r="O161" s="57"/>
      <c r="P161" s="63"/>
      <c r="Q161" s="63" t="e">
        <f t="shared" si="29"/>
        <v>#DIV/0!</v>
      </c>
      <c r="R161" s="120">
        <f t="shared" si="30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3"/>
        <v>0</v>
      </c>
      <c r="F162" s="31"/>
      <c r="G162" s="6"/>
      <c r="H162" s="8"/>
      <c r="I162" s="15"/>
      <c r="J162" s="10">
        <f>G162+I162</f>
        <v>0</v>
      </c>
      <c r="K162" s="32" t="e">
        <f t="shared" si="31"/>
        <v>#DIV/0!</v>
      </c>
      <c r="L162" s="52"/>
      <c r="M162" s="52"/>
      <c r="N162" s="57">
        <f t="shared" si="32"/>
        <v>0</v>
      </c>
      <c r="O162" s="57"/>
      <c r="P162" s="63"/>
      <c r="Q162" s="63" t="e">
        <f t="shared" si="29"/>
        <v>#DIV/0!</v>
      </c>
      <c r="R162" s="120">
        <f t="shared" si="30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3"/>
        <v>0</v>
      </c>
      <c r="F163" s="31"/>
      <c r="G163" s="6"/>
      <c r="H163" s="8"/>
      <c r="I163" s="15"/>
      <c r="J163" s="10">
        <f>G163+I163</f>
        <v>0</v>
      </c>
      <c r="K163" s="32" t="e">
        <f t="shared" si="31"/>
        <v>#DIV/0!</v>
      </c>
      <c r="L163" s="52"/>
      <c r="M163" s="52"/>
      <c r="N163" s="57">
        <f t="shared" si="32"/>
        <v>0</v>
      </c>
      <c r="O163" s="57"/>
      <c r="P163" s="63"/>
      <c r="Q163" s="63" t="e">
        <f t="shared" si="29"/>
        <v>#DIV/0!</v>
      </c>
      <c r="R163" s="120">
        <f t="shared" si="30"/>
        <v>0</v>
      </c>
    </row>
    <row r="164" spans="2:18" ht="17.25" customHeight="1">
      <c r="B164" s="1" t="s">
        <v>125</v>
      </c>
      <c r="C164" s="17">
        <v>115000</v>
      </c>
      <c r="D164" s="17">
        <v>23413</v>
      </c>
      <c r="E164" s="55">
        <f t="shared" si="33"/>
        <v>20.359130434782607</v>
      </c>
      <c r="F164" s="31"/>
      <c r="G164" s="6">
        <v>189794</v>
      </c>
      <c r="H164" s="10">
        <v>120880</v>
      </c>
      <c r="I164" s="15"/>
      <c r="J164" s="10"/>
      <c r="K164" s="32">
        <f t="shared" si="31"/>
        <v>0.6369010611505106</v>
      </c>
      <c r="L164" s="6">
        <f>36000+2000</f>
        <v>38000</v>
      </c>
      <c r="M164" s="6"/>
      <c r="N164" s="15"/>
      <c r="O164" s="15"/>
      <c r="P164" s="15">
        <f aca="true" t="shared" si="34" ref="P164:P169">G164+L164</f>
        <v>227794</v>
      </c>
      <c r="Q164" s="142">
        <f t="shared" si="29"/>
        <v>1.8844639311714098</v>
      </c>
      <c r="R164" s="121">
        <f t="shared" si="30"/>
        <v>106914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>
        <v>0</v>
      </c>
      <c r="H165" s="10"/>
      <c r="I165" s="15"/>
      <c r="J165" s="10"/>
      <c r="K165" s="32" t="e">
        <f t="shared" si="31"/>
        <v>#DIV/0!</v>
      </c>
      <c r="L165" s="6"/>
      <c r="M165" s="6"/>
      <c r="N165" s="15"/>
      <c r="O165" s="15"/>
      <c r="P165" s="15">
        <f t="shared" si="34"/>
        <v>0</v>
      </c>
      <c r="Q165" s="142" t="e">
        <f t="shared" si="29"/>
        <v>#DIV/0!</v>
      </c>
      <c r="R165" s="121">
        <f t="shared" si="30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>
        <v>0</v>
      </c>
      <c r="H166" s="10"/>
      <c r="I166" s="15"/>
      <c r="J166" s="10"/>
      <c r="K166" s="32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42" t="e">
        <f t="shared" si="29"/>
        <v>#DIV/0!</v>
      </c>
      <c r="R166" s="121">
        <f t="shared" si="30"/>
        <v>0</v>
      </c>
    </row>
    <row r="167" spans="2:18" ht="0.75" customHeight="1" hidden="1">
      <c r="B167" s="54" t="s">
        <v>95</v>
      </c>
      <c r="C167" s="17"/>
      <c r="D167" s="17"/>
      <c r="E167" s="55"/>
      <c r="F167" s="31"/>
      <c r="G167" s="6">
        <v>0</v>
      </c>
      <c r="H167" s="10"/>
      <c r="I167" s="15"/>
      <c r="J167" s="10"/>
      <c r="K167" s="32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42" t="e">
        <f t="shared" si="29"/>
        <v>#DIV/0!</v>
      </c>
      <c r="R167" s="121">
        <f t="shared" si="30"/>
        <v>0</v>
      </c>
    </row>
    <row r="168" spans="2:18" ht="15.75" hidden="1">
      <c r="B168" s="1" t="s">
        <v>129</v>
      </c>
      <c r="C168" s="17"/>
      <c r="D168" s="17"/>
      <c r="E168" s="55"/>
      <c r="F168" s="31"/>
      <c r="G168" s="6">
        <v>0</v>
      </c>
      <c r="H168" s="10">
        <v>0</v>
      </c>
      <c r="I168" s="15"/>
      <c r="J168" s="10"/>
      <c r="K168" s="32"/>
      <c r="L168" s="6"/>
      <c r="M168" s="6"/>
      <c r="N168" s="15"/>
      <c r="O168" s="15"/>
      <c r="P168" s="15">
        <f t="shared" si="34"/>
        <v>0</v>
      </c>
      <c r="Q168" s="142"/>
      <c r="R168" s="121">
        <f t="shared" si="30"/>
        <v>0</v>
      </c>
    </row>
    <row r="169" spans="2:18" ht="15.7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11965022</v>
      </c>
      <c r="H169" s="10">
        <v>8603718</v>
      </c>
      <c r="I169" s="15"/>
      <c r="J169" s="10"/>
      <c r="K169" s="32">
        <f t="shared" si="31"/>
        <v>0.7190724764233614</v>
      </c>
      <c r="L169" s="6">
        <v>66175</v>
      </c>
      <c r="M169" s="6">
        <v>12210189</v>
      </c>
      <c r="N169" s="15"/>
      <c r="O169" s="15"/>
      <c r="P169" s="15">
        <f t="shared" si="34"/>
        <v>12031197</v>
      </c>
      <c r="Q169" s="142">
        <f t="shared" si="29"/>
        <v>1.39837184342862</v>
      </c>
      <c r="R169" s="121">
        <f t="shared" si="30"/>
        <v>3427479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1"/>
        <v>#DIV/0!</v>
      </c>
      <c r="L170" s="52"/>
      <c r="M170" s="52"/>
      <c r="N170" s="57">
        <f aca="true" t="shared" si="35" ref="N170:N175">G170+L170</f>
        <v>0</v>
      </c>
      <c r="O170" s="57"/>
      <c r="P170" s="57"/>
      <c r="Q170" s="63" t="e">
        <f t="shared" si="29"/>
        <v>#DIV/0!</v>
      </c>
      <c r="R170" s="120">
        <f t="shared" si="30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>
        <v>0</v>
      </c>
      <c r="I171" s="15"/>
      <c r="J171" s="10">
        <f>G171+I171</f>
        <v>0</v>
      </c>
      <c r="K171" s="32" t="e">
        <f t="shared" si="31"/>
        <v>#DIV/0!</v>
      </c>
      <c r="L171" s="52"/>
      <c r="M171" s="52"/>
      <c r="N171" s="15">
        <f t="shared" si="35"/>
        <v>0</v>
      </c>
      <c r="O171" s="15"/>
      <c r="P171" s="57"/>
      <c r="Q171" s="63" t="e">
        <f t="shared" si="29"/>
        <v>#DIV/0!</v>
      </c>
      <c r="R171" s="120">
        <f t="shared" si="30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>
        <f>H173+H174+H175</f>
        <v>-25052</v>
      </c>
      <c r="I172" s="9">
        <f>I173+I174+I175</f>
        <v>0</v>
      </c>
      <c r="J172" s="9">
        <f>J173+J174+J175</f>
        <v>0</v>
      </c>
      <c r="K172" s="32" t="e">
        <f t="shared" si="31"/>
        <v>#DIV/0!</v>
      </c>
      <c r="L172" s="52"/>
      <c r="M172" s="52"/>
      <c r="N172" s="57">
        <f t="shared" si="35"/>
        <v>0</v>
      </c>
      <c r="O172" s="57"/>
      <c r="P172" s="57"/>
      <c r="Q172" s="63">
        <f t="shared" si="29"/>
        <v>0</v>
      </c>
      <c r="R172" s="120">
        <f t="shared" si="30"/>
        <v>25052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1"/>
        <v>#DIV/0!</v>
      </c>
      <c r="L173" s="52"/>
      <c r="M173" s="52"/>
      <c r="N173" s="57">
        <f t="shared" si="35"/>
        <v>0</v>
      </c>
      <c r="O173" s="57"/>
      <c r="P173" s="57"/>
      <c r="Q173" s="63" t="e">
        <f t="shared" si="29"/>
        <v>#DIV/0!</v>
      </c>
      <c r="R173" s="120">
        <f t="shared" si="30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>
        <v>0</v>
      </c>
      <c r="I174" s="15"/>
      <c r="J174" s="10"/>
      <c r="K174" s="32" t="e">
        <f t="shared" si="31"/>
        <v>#DIV/0!</v>
      </c>
      <c r="L174" s="52"/>
      <c r="M174" s="52"/>
      <c r="N174" s="15">
        <f t="shared" si="35"/>
        <v>0</v>
      </c>
      <c r="O174" s="15"/>
      <c r="P174" s="57"/>
      <c r="Q174" s="63" t="e">
        <f t="shared" si="29"/>
        <v>#DIV/0!</v>
      </c>
      <c r="R174" s="120">
        <f t="shared" si="30"/>
        <v>0</v>
      </c>
    </row>
    <row r="175" spans="2:18" ht="15.75">
      <c r="B175" s="54" t="s">
        <v>37</v>
      </c>
      <c r="C175" s="31"/>
      <c r="D175" s="31"/>
      <c r="E175" s="55"/>
      <c r="F175" s="31"/>
      <c r="G175" s="6"/>
      <c r="H175" s="12">
        <v>-25052</v>
      </c>
      <c r="I175" s="6"/>
      <c r="J175" s="17">
        <f>G175+I175</f>
        <v>0</v>
      </c>
      <c r="K175" s="32"/>
      <c r="L175" s="124"/>
      <c r="M175" s="52"/>
      <c r="N175" s="57">
        <f t="shared" si="35"/>
        <v>0</v>
      </c>
      <c r="O175" s="57"/>
      <c r="P175" s="146"/>
      <c r="Q175" s="63">
        <f t="shared" si="29"/>
        <v>0</v>
      </c>
      <c r="R175" s="120">
        <f t="shared" si="30"/>
        <v>25052</v>
      </c>
    </row>
    <row r="176" spans="2:18" ht="15.75">
      <c r="B176" s="56" t="s">
        <v>90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137000</v>
      </c>
      <c r="H176" s="13">
        <f>H177</f>
        <v>136850</v>
      </c>
      <c r="I176" s="13">
        <f>I177</f>
        <v>0</v>
      </c>
      <c r="J176" s="13">
        <f>G176+I176</f>
        <v>137000</v>
      </c>
      <c r="K176" s="63">
        <f t="shared" si="31"/>
        <v>0.9989051094890511</v>
      </c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137000</v>
      </c>
      <c r="Q176" s="63">
        <f t="shared" si="29"/>
        <v>1.0010960906101571</v>
      </c>
      <c r="R176" s="120">
        <f t="shared" si="30"/>
        <v>150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>
        <v>137000</v>
      </c>
      <c r="H177" s="12">
        <v>136850</v>
      </c>
      <c r="I177" s="6"/>
      <c r="J177" s="17">
        <f>G177+I177</f>
        <v>137000</v>
      </c>
      <c r="K177" s="32">
        <f t="shared" si="31"/>
        <v>0.9989051094890511</v>
      </c>
      <c r="L177" s="6"/>
      <c r="M177" s="6">
        <v>140000</v>
      </c>
      <c r="N177" s="15"/>
      <c r="O177" s="15"/>
      <c r="P177" s="15">
        <f>G177+L177</f>
        <v>137000</v>
      </c>
      <c r="Q177" s="142">
        <f t="shared" si="29"/>
        <v>1.0010960906101571</v>
      </c>
      <c r="R177" s="121">
        <f t="shared" si="30"/>
        <v>150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6" ref="E178:E186">D178/C178*100</f>
        <v>68.98924213267051</v>
      </c>
      <c r="F178" s="13">
        <f>F179+F180+F181+F186</f>
        <v>-1512100</v>
      </c>
      <c r="G178" s="52">
        <f>G185+G186+G189+G190</f>
        <v>8072173</v>
      </c>
      <c r="H178" s="13">
        <f>H179+H180+H181+H186+H187+H185+H190+H189</f>
        <v>6873386</v>
      </c>
      <c r="I178" s="13">
        <f>I179+I180+I181+I186+I187</f>
        <v>0</v>
      </c>
      <c r="J178" s="13">
        <f>J179+J180+J181+J186+J187</f>
        <v>8072173</v>
      </c>
      <c r="K178" s="63">
        <f t="shared" si="31"/>
        <v>0.8514914137742092</v>
      </c>
      <c r="L178" s="52">
        <f>L185+L186+L189+L190</f>
        <v>997592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9069765</v>
      </c>
      <c r="Q178" s="63">
        <f t="shared" si="29"/>
        <v>1.3195483274182478</v>
      </c>
      <c r="R178" s="120">
        <f t="shared" si="30"/>
        <v>2196379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6"/>
        <v>85.24691428571428</v>
      </c>
      <c r="F179" s="31"/>
      <c r="G179" s="6"/>
      <c r="H179" s="12"/>
      <c r="I179" s="6"/>
      <c r="J179" s="17">
        <f aca="true" t="shared" si="37" ref="J179:J188">G179+I179</f>
        <v>0</v>
      </c>
      <c r="K179" s="32" t="e">
        <f t="shared" si="31"/>
        <v>#DIV/0!</v>
      </c>
      <c r="L179" s="52" t="e">
        <f aca="true" t="shared" si="38" ref="L179:L184">H179/G179</f>
        <v>#DIV/0!</v>
      </c>
      <c r="M179" s="52"/>
      <c r="N179" s="57" t="e">
        <f aca="true" t="shared" si="39" ref="N179:N184">G179+L179</f>
        <v>#DIV/0!</v>
      </c>
      <c r="O179" s="57"/>
      <c r="P179" s="57"/>
      <c r="Q179" s="63" t="e">
        <f t="shared" si="29"/>
        <v>#DIV/0!</v>
      </c>
      <c r="R179" s="120">
        <f t="shared" si="30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6"/>
        <v>84.93608695652173</v>
      </c>
      <c r="F180" s="31">
        <v>100000</v>
      </c>
      <c r="G180" s="6"/>
      <c r="H180" s="12"/>
      <c r="I180" s="6"/>
      <c r="J180" s="17">
        <f t="shared" si="37"/>
        <v>0</v>
      </c>
      <c r="K180" s="32" t="e">
        <f t="shared" si="31"/>
        <v>#DIV/0!</v>
      </c>
      <c r="L180" s="52" t="e">
        <f t="shared" si="38"/>
        <v>#DIV/0!</v>
      </c>
      <c r="M180" s="52"/>
      <c r="N180" s="57" t="e">
        <f t="shared" si="39"/>
        <v>#DIV/0!</v>
      </c>
      <c r="O180" s="57"/>
      <c r="P180" s="57"/>
      <c r="Q180" s="63" t="e">
        <f t="shared" si="29"/>
        <v>#DIV/0!</v>
      </c>
      <c r="R180" s="120">
        <f t="shared" si="30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6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7"/>
        <v>0</v>
      </c>
      <c r="K181" s="32" t="e">
        <f t="shared" si="31"/>
        <v>#DIV/0!</v>
      </c>
      <c r="L181" s="52" t="e">
        <f t="shared" si="38"/>
        <v>#DIV/0!</v>
      </c>
      <c r="M181" s="52"/>
      <c r="N181" s="57" t="e">
        <f t="shared" si="39"/>
        <v>#DIV/0!</v>
      </c>
      <c r="O181" s="57"/>
      <c r="P181" s="57"/>
      <c r="Q181" s="63" t="e">
        <f t="shared" si="29"/>
        <v>#DIV/0!</v>
      </c>
      <c r="R181" s="120">
        <f t="shared" si="30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6"/>
        <v>0</v>
      </c>
      <c r="F182" s="36"/>
      <c r="G182" s="6"/>
      <c r="H182" s="8"/>
      <c r="I182" s="15"/>
      <c r="J182" s="10">
        <f t="shared" si="37"/>
        <v>0</v>
      </c>
      <c r="K182" s="32" t="e">
        <f t="shared" si="31"/>
        <v>#DIV/0!</v>
      </c>
      <c r="L182" s="52" t="e">
        <f t="shared" si="38"/>
        <v>#DIV/0!</v>
      </c>
      <c r="M182" s="52"/>
      <c r="N182" s="57" t="e">
        <f t="shared" si="39"/>
        <v>#DIV/0!</v>
      </c>
      <c r="O182" s="57"/>
      <c r="P182" s="57"/>
      <c r="Q182" s="63" t="e">
        <f t="shared" si="29"/>
        <v>#DIV/0!</v>
      </c>
      <c r="R182" s="120">
        <f t="shared" si="30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6"/>
        <v>0</v>
      </c>
      <c r="F183" s="39"/>
      <c r="G183" s="6"/>
      <c r="H183" s="8"/>
      <c r="I183" s="15"/>
      <c r="J183" s="10">
        <f t="shared" si="37"/>
        <v>0</v>
      </c>
      <c r="K183" s="32" t="e">
        <f t="shared" si="31"/>
        <v>#DIV/0!</v>
      </c>
      <c r="L183" s="52" t="e">
        <f t="shared" si="38"/>
        <v>#DIV/0!</v>
      </c>
      <c r="M183" s="52"/>
      <c r="N183" s="57" t="e">
        <f t="shared" si="39"/>
        <v>#DIV/0!</v>
      </c>
      <c r="O183" s="57"/>
      <c r="P183" s="57"/>
      <c r="Q183" s="63" t="e">
        <f t="shared" si="29"/>
        <v>#DIV/0!</v>
      </c>
      <c r="R183" s="120">
        <f t="shared" si="30"/>
        <v>0</v>
      </c>
    </row>
    <row r="184" spans="2:18" ht="15.75" hidden="1">
      <c r="B184" s="3"/>
      <c r="C184" s="2">
        <v>0</v>
      </c>
      <c r="D184" s="2"/>
      <c r="E184" s="87" t="e">
        <f t="shared" si="36"/>
        <v>#DIV/0!</v>
      </c>
      <c r="G184" s="37"/>
      <c r="H184" s="20"/>
      <c r="I184" s="88"/>
      <c r="J184" s="89">
        <f t="shared" si="37"/>
        <v>0</v>
      </c>
      <c r="K184" s="90" t="e">
        <f t="shared" si="31"/>
        <v>#DIV/0!</v>
      </c>
      <c r="L184" s="52" t="e">
        <f t="shared" si="38"/>
        <v>#DIV/0!</v>
      </c>
      <c r="M184" s="52"/>
      <c r="N184" s="91" t="e">
        <f t="shared" si="39"/>
        <v>#DIV/0!</v>
      </c>
      <c r="O184" s="91"/>
      <c r="P184" s="57"/>
      <c r="Q184" s="63" t="e">
        <f t="shared" si="29"/>
        <v>#DIV/0!</v>
      </c>
      <c r="R184" s="120">
        <f t="shared" si="30"/>
        <v>0</v>
      </c>
    </row>
    <row r="185" spans="2:18" ht="15.75">
      <c r="B185" s="1" t="s">
        <v>117</v>
      </c>
      <c r="C185" s="92">
        <v>0</v>
      </c>
      <c r="D185" s="92"/>
      <c r="E185" s="55" t="e">
        <f t="shared" si="36"/>
        <v>#DIV/0!</v>
      </c>
      <c r="F185" s="136"/>
      <c r="G185" s="6"/>
      <c r="H185" s="17"/>
      <c r="I185" s="6"/>
      <c r="J185" s="17">
        <f t="shared" si="37"/>
        <v>0</v>
      </c>
      <c r="K185" s="35"/>
      <c r="L185" s="6">
        <f>1200+4000</f>
        <v>5200</v>
      </c>
      <c r="M185" s="6"/>
      <c r="N185" s="15"/>
      <c r="O185" s="15"/>
      <c r="P185" s="15">
        <f aca="true" t="shared" si="40" ref="P185:P190">G185+L185</f>
        <v>5200</v>
      </c>
      <c r="Q185" s="142"/>
      <c r="R185" s="121">
        <f t="shared" si="30"/>
        <v>5200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6"/>
        <v>57.90109089327083</v>
      </c>
      <c r="F186" s="31">
        <f>-80000-335100+85000</f>
        <v>-330100</v>
      </c>
      <c r="G186" s="6">
        <v>8072173</v>
      </c>
      <c r="H186" s="10">
        <v>6873386</v>
      </c>
      <c r="I186" s="15"/>
      <c r="J186" s="10">
        <f t="shared" si="37"/>
        <v>8072173</v>
      </c>
      <c r="K186" s="32">
        <f>H186/G186</f>
        <v>0.8514914137742092</v>
      </c>
      <c r="L186" s="6">
        <f>1661846-419454-250000</f>
        <v>992392</v>
      </c>
      <c r="M186" s="6">
        <v>35640962</v>
      </c>
      <c r="N186" s="15"/>
      <c r="O186" s="15"/>
      <c r="P186" s="15">
        <f t="shared" si="40"/>
        <v>9064565</v>
      </c>
      <c r="Q186" s="142">
        <f t="shared" si="29"/>
        <v>1.3187917861735103</v>
      </c>
      <c r="R186" s="121">
        <f t="shared" si="30"/>
        <v>2191179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7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0"/>
        <v>0</v>
      </c>
      <c r="Q187" s="142" t="e">
        <f t="shared" si="29"/>
        <v>#DIV/0!</v>
      </c>
      <c r="R187" s="121">
        <f t="shared" si="30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7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0"/>
        <v>0</v>
      </c>
      <c r="Q188" s="142" t="e">
        <f t="shared" si="29"/>
        <v>#DIV/0!</v>
      </c>
      <c r="R188" s="121">
        <f t="shared" si="30"/>
        <v>0</v>
      </c>
    </row>
    <row r="189" spans="2:18" ht="15.75">
      <c r="B189" s="94" t="s">
        <v>108</v>
      </c>
      <c r="C189" s="85"/>
      <c r="D189" s="85"/>
      <c r="E189" s="87"/>
      <c r="F189" s="36"/>
      <c r="G189" s="37"/>
      <c r="H189" s="85"/>
      <c r="I189" s="37"/>
      <c r="J189" s="85"/>
      <c r="K189" s="90"/>
      <c r="L189" s="6"/>
      <c r="M189" s="37"/>
      <c r="N189" s="88"/>
      <c r="O189" s="88"/>
      <c r="P189" s="15">
        <f t="shared" si="40"/>
        <v>0</v>
      </c>
      <c r="Q189" s="142" t="e">
        <f t="shared" si="29"/>
        <v>#DIV/0!</v>
      </c>
      <c r="R189" s="121">
        <f t="shared" si="30"/>
        <v>0</v>
      </c>
    </row>
    <row r="190" spans="2:18" ht="16.5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2"/>
      <c r="L190" s="37"/>
      <c r="M190" s="37"/>
      <c r="N190" s="37"/>
      <c r="O190" s="37"/>
      <c r="P190" s="15">
        <f t="shared" si="40"/>
        <v>0</v>
      </c>
      <c r="Q190" s="144" t="e">
        <f t="shared" si="29"/>
        <v>#DIV/0!</v>
      </c>
      <c r="R190" s="122">
        <f t="shared" si="30"/>
        <v>0</v>
      </c>
    </row>
    <row r="191" spans="2:18" ht="21" thickBot="1">
      <c r="B191" s="103" t="s">
        <v>2</v>
      </c>
      <c r="C191" s="39" t="e">
        <f>C70+C75+C80+C84+C87+C94+C108+C115+C130+C156+C172+C176+C178</f>
        <v>#REF!</v>
      </c>
      <c r="D191" s="104" t="e">
        <f>D70+D75+D80+D84+D87+D94+D108+D115+D130+D156+D172+D176+D178</f>
        <v>#REF!</v>
      </c>
      <c r="E191" s="105" t="e">
        <f>D191/C191*100</f>
        <v>#REF!</v>
      </c>
      <c r="F191" s="106" t="e">
        <f>F70+F75+F80+F84+F87+F94+F108+F115+F130+F156+F172+F176+F178</f>
        <v>#REF!</v>
      </c>
      <c r="G191" s="106">
        <f aca="true" t="shared" si="41" ref="G191:L191">G70+G75+G87+G94+G108+G115+G130+G156+G176+G178</f>
        <v>24016223</v>
      </c>
      <c r="H191" s="106">
        <f t="shared" si="41"/>
        <v>17753877</v>
      </c>
      <c r="I191" s="106">
        <f t="shared" si="41"/>
        <v>0</v>
      </c>
      <c r="J191" s="106">
        <f t="shared" si="41"/>
        <v>11348853</v>
      </c>
      <c r="K191" s="128">
        <f>H191/G191</f>
        <v>0.7392451760628639</v>
      </c>
      <c r="L191" s="106">
        <f t="shared" si="41"/>
        <v>1773230</v>
      </c>
      <c r="M191" s="106" t="e">
        <f>M70+M75+M80+M87+M94+M108+M115+M130+M156+M172+M178+M176</f>
        <v>#DIV/0!</v>
      </c>
      <c r="N191" s="106">
        <f>N70+N75+N80+N87+N94+N108+N115+N130+N156+N172+N178+N176</f>
        <v>0</v>
      </c>
      <c r="O191" s="106">
        <f>O70+O75+O80+O87+O94+O108+O115+O130+O156+O172+O178+O176</f>
        <v>0</v>
      </c>
      <c r="P191" s="106">
        <f>P70+P75+P87+P94+P108+P115+P130+P156+P172+P178+P176</f>
        <v>25789453</v>
      </c>
      <c r="Q191" s="125">
        <f t="shared" si="29"/>
        <v>1.4526096468957175</v>
      </c>
      <c r="R191" s="126">
        <f t="shared" si="30"/>
        <v>8035576</v>
      </c>
    </row>
    <row r="192" spans="2:21" ht="20.25">
      <c r="B192" s="108"/>
      <c r="C192" s="109"/>
      <c r="D192" s="109"/>
      <c r="E192" s="110"/>
      <c r="F192" s="109"/>
      <c r="G192" s="109"/>
      <c r="H192" s="109"/>
      <c r="I192" s="109"/>
      <c r="J192" s="109"/>
      <c r="K192" s="109"/>
      <c r="L192" s="109"/>
      <c r="M192" s="111"/>
      <c r="N192" s="109"/>
      <c r="O192" s="109"/>
      <c r="P192" s="112">
        <f>P67-P191</f>
        <v>0</v>
      </c>
      <c r="Q192" s="143"/>
      <c r="U192" s="143"/>
    </row>
    <row r="193" spans="2:17" ht="15.75">
      <c r="B193" s="97" t="s">
        <v>145</v>
      </c>
      <c r="C193" s="98"/>
      <c r="D193" s="98"/>
      <c r="E193" s="98"/>
      <c r="F193" s="4" t="s">
        <v>42</v>
      </c>
      <c r="G193" s="4"/>
      <c r="M193" s="4" t="s">
        <v>97</v>
      </c>
      <c r="N193" s="143"/>
      <c r="O193" s="143"/>
      <c r="P193" s="143"/>
      <c r="Q193" s="143"/>
    </row>
    <row r="194" spans="2:16" ht="15.75">
      <c r="B194" s="97" t="s">
        <v>123</v>
      </c>
      <c r="C194" s="23"/>
      <c r="D194" s="98"/>
      <c r="E194" s="98"/>
      <c r="F194" s="99" t="s">
        <v>43</v>
      </c>
      <c r="G194" s="4"/>
      <c r="M194" s="4" t="s">
        <v>115</v>
      </c>
      <c r="N194" s="143"/>
      <c r="O194" s="143"/>
      <c r="P194" s="143"/>
    </row>
    <row r="196" spans="2:16" ht="15.75">
      <c r="B196" s="148" t="s">
        <v>139</v>
      </c>
      <c r="H196" s="147"/>
      <c r="I196"/>
      <c r="J196" s="147"/>
      <c r="K196" s="147" t="s">
        <v>140</v>
      </c>
      <c r="L196" s="4"/>
      <c r="M196" s="2"/>
      <c r="N196" s="2"/>
      <c r="O196" s="2"/>
      <c r="P196" s="2"/>
    </row>
    <row r="197" spans="2:16" ht="15.75">
      <c r="B197" s="148" t="s">
        <v>141</v>
      </c>
      <c r="H197" s="147"/>
      <c r="I197"/>
      <c r="J197" s="147"/>
      <c r="K197" s="147" t="s">
        <v>142</v>
      </c>
      <c r="L197" s="4"/>
      <c r="M197" s="133"/>
      <c r="N197" s="133" t="s">
        <v>118</v>
      </c>
      <c r="O197" s="145"/>
      <c r="P197" s="143"/>
    </row>
    <row r="198" spans="13:15" ht="12.75">
      <c r="M198" s="133"/>
      <c r="N198" s="133" t="s">
        <v>119</v>
      </c>
      <c r="O198" s="145"/>
    </row>
    <row r="199" ht="15.75">
      <c r="P199" s="143"/>
    </row>
    <row r="203" ht="15.75">
      <c r="I203" s="100"/>
    </row>
    <row r="204" ht="15.75">
      <c r="J204" s="143">
        <f>G67-G191</f>
        <v>0</v>
      </c>
    </row>
    <row r="205" spans="2:10" ht="15.75">
      <c r="B205" s="97"/>
      <c r="C205" s="98"/>
      <c r="D205" s="98"/>
      <c r="E205" s="98"/>
      <c r="F205" s="23"/>
      <c r="G205" s="4"/>
      <c r="H205" s="4"/>
      <c r="J205" s="4">
        <f>J67-J191</f>
        <v>12601066</v>
      </c>
    </row>
    <row r="206" spans="2:15" ht="15.75">
      <c r="B206" s="95"/>
      <c r="C206" s="96"/>
      <c r="D206" s="96"/>
      <c r="E206" s="96"/>
      <c r="F206" s="143"/>
      <c r="G206" s="2"/>
      <c r="H206" s="2"/>
      <c r="I206" s="4"/>
      <c r="J206" s="4"/>
      <c r="N206" s="143"/>
      <c r="O206" s="143"/>
    </row>
    <row r="207" spans="2:10" ht="15.75" hidden="1">
      <c r="B207" s="95"/>
      <c r="C207" s="96"/>
      <c r="D207" s="96"/>
      <c r="E207" s="96"/>
      <c r="G207" s="2"/>
      <c r="H207" s="2"/>
      <c r="I207" s="2"/>
      <c r="J207" s="2"/>
    </row>
    <row r="208" spans="2:10" ht="15.75" hidden="1">
      <c r="B208" s="95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0" spans="2:10" ht="15.75">
      <c r="B210" s="3"/>
      <c r="C210" s="96"/>
      <c r="D210" s="96"/>
      <c r="E210" s="96"/>
      <c r="F210" s="143"/>
      <c r="G210" s="2"/>
      <c r="H210" s="2"/>
      <c r="I210" s="2"/>
      <c r="J210" s="2"/>
    </row>
    <row r="211" spans="2:10" ht="15.75" hidden="1">
      <c r="B211" s="3"/>
      <c r="C211" s="96"/>
      <c r="D211" s="96"/>
      <c r="E211" s="96"/>
      <c r="G211" s="2"/>
      <c r="H211" s="2"/>
      <c r="I211" s="2"/>
      <c r="J211" s="2"/>
    </row>
    <row r="212" spans="2:10" ht="15.75" hidden="1">
      <c r="B212" s="101"/>
      <c r="C212" s="96"/>
      <c r="D212" s="96"/>
      <c r="E212" s="96"/>
      <c r="G212" s="2"/>
      <c r="H212" s="2"/>
      <c r="I212" s="2"/>
      <c r="J212" s="2"/>
    </row>
    <row r="213" spans="2:10" ht="15.75" hidden="1">
      <c r="B213" s="95"/>
      <c r="C213" s="96"/>
      <c r="D213" s="96"/>
      <c r="E213" s="96"/>
      <c r="G213" s="2"/>
      <c r="H213" s="2"/>
      <c r="I213" s="2"/>
      <c r="J213" s="2"/>
    </row>
    <row r="214" spans="2:10" ht="15.75" hidden="1">
      <c r="B214" s="95"/>
      <c r="C214" s="96"/>
      <c r="D214" s="96"/>
      <c r="E214" s="96"/>
      <c r="G214" s="2"/>
      <c r="H214" s="2"/>
      <c r="I214" s="2"/>
      <c r="J214" s="2"/>
    </row>
    <row r="218" spans="2:10" ht="15.75">
      <c r="B218" s="95"/>
      <c r="C218" s="96"/>
      <c r="D218" s="96"/>
      <c r="E218" s="96"/>
      <c r="G218" s="2"/>
      <c r="H218" s="2"/>
      <c r="I218" s="2"/>
      <c r="J218" s="2"/>
    </row>
    <row r="219" spans="2:10" ht="15.75">
      <c r="B219" s="95"/>
      <c r="C219" s="96"/>
      <c r="D219" s="96"/>
      <c r="E219" s="96"/>
      <c r="G219" s="2"/>
      <c r="H219" s="2"/>
      <c r="I219" s="2"/>
      <c r="J219" s="2"/>
    </row>
    <row r="220" spans="2:10" ht="15.75" hidden="1">
      <c r="B220" s="95"/>
      <c r="C220" s="96"/>
      <c r="D220" s="96"/>
      <c r="E220" s="96"/>
      <c r="G220" s="2"/>
      <c r="H220" s="2"/>
      <c r="I220" s="2"/>
      <c r="J220" s="2"/>
    </row>
    <row r="221" spans="2:10" ht="15.75" hidden="1">
      <c r="B221" s="95"/>
      <c r="C221" s="96"/>
      <c r="D221" s="96"/>
      <c r="E221" s="96"/>
      <c r="G221" s="2"/>
      <c r="H221" s="2"/>
      <c r="I221" s="2"/>
      <c r="J221" s="2"/>
    </row>
    <row r="222" spans="2:10" ht="15.75" hidden="1">
      <c r="B222" s="95"/>
      <c r="C222" s="96"/>
      <c r="D222" s="96"/>
      <c r="E222" s="96"/>
      <c r="G222" s="2"/>
      <c r="H222" s="2"/>
      <c r="I222" s="2"/>
      <c r="J222" s="2"/>
    </row>
    <row r="223" spans="2:10" ht="15.75">
      <c r="B223" s="95"/>
      <c r="C223" s="96"/>
      <c r="D223" s="96"/>
      <c r="E223" s="96"/>
      <c r="G223" s="2"/>
      <c r="H223" s="2"/>
      <c r="I223" s="2"/>
      <c r="J223" s="2"/>
    </row>
    <row r="224" spans="2:10" ht="15.75">
      <c r="B224" s="95"/>
      <c r="C224" s="96"/>
      <c r="D224" s="96"/>
      <c r="E224" s="96"/>
      <c r="G224" s="2"/>
      <c r="H224" s="2"/>
      <c r="I224" s="2"/>
      <c r="J224" s="2"/>
    </row>
  </sheetData>
  <sheetProtection/>
  <printOptions/>
  <pageMargins left="0.26" right="0.14" top="0.23" bottom="0.2" header="0.18" footer="0.23"/>
  <pageSetup horizontalDpi="600" verticalDpi="600" orientation="landscape" paperSize="9" r:id="rId1"/>
  <headerFooter alignWithMargins="0">
    <oddFooter>&amp;CPage &amp;P</oddFooter>
  </headerFooter>
  <rowBreaks count="1" manualBreakCount="1">
    <brk id="9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2019-11-05T10:11:50Z</cp:lastPrinted>
  <dcterms:created xsi:type="dcterms:W3CDTF">2007-06-25T06:06:27Z</dcterms:created>
  <dcterms:modified xsi:type="dcterms:W3CDTF">2019-11-05T10:13:12Z</dcterms:modified>
  <cp:category/>
  <cp:version/>
  <cp:contentType/>
  <cp:contentStatus/>
</cp:coreProperties>
</file>