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decembrie (2)" sheetId="1" r:id="rId1"/>
  </sheets>
  <definedNames/>
  <calcPr fullCalcOnLoad="1"/>
</workbook>
</file>

<file path=xl/sharedStrings.xml><?xml version="1.0" encoding="utf-8"?>
<sst xmlns="http://schemas.openxmlformats.org/spreadsheetml/2006/main" count="250" uniqueCount="184">
  <si>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</si>
  <si>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</si>
  <si>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</si>
  <si>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</si>
  <si>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</si>
  <si>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</si>
  <si>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</si>
  <si>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</si>
  <si>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</si>
  <si>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</si>
  <si>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</si>
  <si>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</si>
  <si>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</si>
  <si>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</si>
  <si>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</si>
  <si>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</si>
  <si>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</si>
  <si>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</si>
  <si>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</si>
  <si>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</si>
  <si>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</si>
  <si>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</si>
  <si>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</si>
  <si>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</si>
  <si>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</si>
  <si>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</si>
  <si>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</si>
  <si>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</si>
  <si>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</si>
  <si>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</si>
  <si>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</si>
  <si>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</si>
  <si>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</si>
  <si>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</si>
  <si>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</si>
  <si>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</si>
  <si>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</si>
  <si>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</si>
  <si>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</si>
  <si>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</si>
  <si>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</si>
  <si>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</si>
  <si>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</si>
  <si>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</si>
  <si>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</si>
  <si>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</si>
  <si>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</si>
  <si>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</si>
  <si>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</si>
  <si>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</si>
  <si>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</si>
  <si>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</si>
  <si>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</si>
  <si>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</si>
  <si>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</si>
  <si>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</si>
  <si>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</si>
  <si>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</si>
  <si>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</si>
  <si>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</si>
  <si>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</si>
  <si>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</si>
  <si>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</si>
  <si>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</si>
  <si>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</si>
  <si>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</si>
  <si>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</si>
  <si>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</si>
  <si>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</si>
  <si>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</si>
  <si>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</si>
  <si>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</si>
  <si>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</si>
  <si>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</si>
  <si>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</si>
  <si>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</si>
  <si>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</si>
  <si>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</si>
  <si>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</si>
  <si>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</si>
  <si>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</si>
  <si>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</si>
  <si>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</si>
  <si>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</si>
  <si>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</si>
  <si>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</si>
  <si>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</si>
  <si>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</si>
  <si>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</si>
  <si>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</si>
  <si>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</si>
  <si>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</si>
  <si>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</si>
  <si>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</si>
  <si>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</si>
  <si>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</si>
  <si>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</si>
  <si>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</si>
  <si>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</si>
  <si>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</si>
  <si>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</si>
  <si>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</si>
  <si>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</si>
  <si>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</si>
  <si>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</si>
  <si>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</si>
  <si>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</si>
  <si>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</si>
  <si>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</si>
  <si>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</si>
  <si>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</si>
  <si>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</si>
  <si>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</si>
  <si>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</si>
  <si>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</si>
  <si>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</si>
  <si>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</si>
  <si>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</si>
  <si>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</si>
  <si>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</si>
  <si>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</si>
  <si>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</si>
  <si>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</si>
  <si>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</si>
  <si>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</si>
  <si>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</si>
  <si>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</si>
  <si>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</si>
  <si>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</si>
  <si>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</si>
  <si>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</si>
  <si>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</si>
  <si>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</si>
  <si>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</si>
  <si>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</si>
  <si>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</si>
  <si>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</si>
  <si>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</si>
  <si>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</si>
  <si>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</si>
  <si>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</si>
  <si>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</si>
  <si>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</si>
  <si>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</si>
  <si>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</si>
  <si>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</si>
  <si>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</si>
  <si>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</si>
  <si>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</si>
  <si>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</si>
  <si>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</si>
  <si>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</si>
  <si>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</si>
  <si>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</si>
  <si>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</si>
  <si>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</si>
  <si>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</si>
  <si>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</si>
  <si>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</si>
  <si>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</si>
  <si>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</si>
  <si>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</si>
  <si>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</si>
  <si>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</si>
  <si>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</si>
  <si>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</si>
  <si>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</si>
  <si>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</si>
  <si>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</si>
  <si>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</si>
  <si>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</si>
  <si>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</si>
  <si>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</si>
  <si>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</si>
  <si>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</si>
  <si>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</si>
  <si>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</si>
  <si>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</si>
  <si>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</si>
  <si>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</si>
  <si>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ANEXA NR. 1</t>
  </si>
  <si>
    <t xml:space="preserve">Alte cheltuieli-Sume fond handicap </t>
  </si>
  <si>
    <t>REALIZARI  LA 12.12.2023</t>
  </si>
  <si>
    <t>REALIZARI  LA 18.12.2023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</si>
</sst>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7">
      <selection activeCell="U81" sqref="U81:V108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8.00390625" style="65" bestFit="1" customWidth="1"/>
    <col min="16" max="16" width="0.42578125" style="65" hidden="1" customWidth="1"/>
    <col min="17" max="17" width="18.003906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169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3" t="s">
        <v>180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122</v>
      </c>
    </row>
    <row r="8" spans="1:20" ht="93" customHeight="1" thickBot="1">
      <c r="A8" s="56" t="s">
        <v>138</v>
      </c>
      <c r="B8" s="55" t="s">
        <v>127</v>
      </c>
      <c r="C8" s="51" t="s">
        <v>131</v>
      </c>
      <c r="D8" s="52" t="s">
        <v>80</v>
      </c>
      <c r="E8" s="53" t="s">
        <v>118</v>
      </c>
      <c r="F8" s="53" t="s">
        <v>80</v>
      </c>
      <c r="G8" s="53"/>
      <c r="H8" s="54" t="s">
        <v>133</v>
      </c>
      <c r="I8" s="54" t="s">
        <v>136</v>
      </c>
      <c r="J8" s="54" t="s">
        <v>80</v>
      </c>
      <c r="K8" s="57" t="s">
        <v>134</v>
      </c>
      <c r="L8" s="58" t="s">
        <v>175</v>
      </c>
      <c r="M8" s="58" t="s">
        <v>183</v>
      </c>
      <c r="N8" s="108" t="s">
        <v>177</v>
      </c>
      <c r="O8" s="58" t="s">
        <v>118</v>
      </c>
      <c r="P8" s="60" t="s">
        <v>141</v>
      </c>
      <c r="Q8" s="59"/>
      <c r="R8" s="58" t="s">
        <v>176</v>
      </c>
      <c r="S8" s="60" t="s">
        <v>170</v>
      </c>
      <c r="T8" s="58" t="s">
        <v>171</v>
      </c>
    </row>
    <row r="9" spans="1:21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16200000</v>
      </c>
      <c r="M9" s="144">
        <v>13760976</v>
      </c>
      <c r="N9" s="50">
        <f>M9/L9</f>
        <v>0.849442962962963</v>
      </c>
      <c r="O9" s="4"/>
      <c r="P9" s="4"/>
      <c r="Q9" s="63"/>
      <c r="R9" s="4">
        <f>L9+O9</f>
        <v>16200000</v>
      </c>
      <c r="S9" s="50">
        <f>R9/M9</f>
        <v>1.177242079340884</v>
      </c>
      <c r="T9" s="4">
        <f>R9-M9</f>
        <v>2439024</v>
      </c>
      <c r="U9" s="66"/>
    </row>
    <row r="10" spans="1:20" ht="26.25">
      <c r="A10" s="98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2745000</v>
      </c>
      <c r="M10" s="5">
        <v>3015827</v>
      </c>
      <c r="N10" s="50">
        <f aca="true" t="shared" si="2" ref="N10:N73">M10/L10</f>
        <v>1.0986619307832424</v>
      </c>
      <c r="O10" s="4">
        <v>305000</v>
      </c>
      <c r="P10" s="5"/>
      <c r="Q10" s="5">
        <f aca="true" t="shared" si="3" ref="Q10:Q74">M10-L10</f>
        <v>270827</v>
      </c>
      <c r="R10" s="4">
        <f aca="true" t="shared" si="4" ref="R10:R73">L10+O10</f>
        <v>3050000</v>
      </c>
      <c r="S10" s="50">
        <f aca="true" t="shared" si="5" ref="S10:S76">R10/M10</f>
        <v>1.011331220258987</v>
      </c>
      <c r="T10" s="4">
        <f aca="true" t="shared" si="6" ref="T10:T76">R10-M10</f>
        <v>34173</v>
      </c>
    </row>
    <row r="11" spans="1:20" ht="15.75">
      <c r="A11" s="37" t="s">
        <v>152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2">
        <v>5000000</v>
      </c>
      <c r="M11" s="82">
        <v>5112973</v>
      </c>
      <c r="N11" s="81">
        <f t="shared" si="2"/>
        <v>1.0225946</v>
      </c>
      <c r="O11" s="82">
        <v>112973</v>
      </c>
      <c r="P11" s="82"/>
      <c r="Q11" s="82">
        <f t="shared" si="3"/>
        <v>112973</v>
      </c>
      <c r="R11" s="4">
        <f t="shared" si="4"/>
        <v>5112973</v>
      </c>
      <c r="S11" s="109">
        <f t="shared" si="5"/>
        <v>1</v>
      </c>
      <c r="T11" s="4">
        <f t="shared" si="6"/>
        <v>0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4">
        <f t="shared" si="4"/>
        <v>0</v>
      </c>
      <c r="S12" s="109" t="e">
        <f t="shared" si="5"/>
        <v>#DIV/0!</v>
      </c>
      <c r="T12" s="4">
        <f t="shared" si="6"/>
        <v>0</v>
      </c>
    </row>
    <row r="13" spans="1:20" ht="15.75">
      <c r="A13" s="99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82">
        <v>160136942</v>
      </c>
      <c r="N13" s="6">
        <f t="shared" si="2"/>
        <v>0.9909096320681163</v>
      </c>
      <c r="O13" s="5"/>
      <c r="P13" s="5"/>
      <c r="Q13" s="5">
        <f t="shared" si="3"/>
        <v>-1469058</v>
      </c>
      <c r="R13" s="4">
        <f t="shared" si="4"/>
        <v>161606000</v>
      </c>
      <c r="S13" s="109">
        <f t="shared" si="5"/>
        <v>1.0091737607928095</v>
      </c>
      <c r="T13" s="4">
        <f t="shared" si="6"/>
        <v>1469058</v>
      </c>
    </row>
    <row r="14" spans="1:20" ht="26.25">
      <c r="A14" s="96" t="s">
        <v>158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8339308</v>
      </c>
      <c r="M14" s="5">
        <v>8339308</v>
      </c>
      <c r="N14" s="6">
        <f t="shared" si="2"/>
        <v>1</v>
      </c>
      <c r="O14" s="5">
        <v>2599157</v>
      </c>
      <c r="P14" s="5"/>
      <c r="Q14" s="5">
        <f t="shared" si="3"/>
        <v>0</v>
      </c>
      <c r="R14" s="4">
        <f t="shared" si="4"/>
        <v>10938465</v>
      </c>
      <c r="S14" s="109">
        <f t="shared" si="5"/>
        <v>1.3116753812186814</v>
      </c>
      <c r="T14" s="4">
        <f t="shared" si="6"/>
        <v>2599157</v>
      </c>
    </row>
    <row r="15" spans="1:21" ht="26.25">
      <c r="A15" s="98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2590603</v>
      </c>
      <c r="N15" s="6">
        <f t="shared" si="2"/>
        <v>1.004941298322449</v>
      </c>
      <c r="O15" s="5">
        <v>20000</v>
      </c>
      <c r="P15" s="5">
        <v>2577865</v>
      </c>
      <c r="Q15" s="5">
        <v>2577865</v>
      </c>
      <c r="R15" s="4">
        <f t="shared" si="4"/>
        <v>2597865</v>
      </c>
      <c r="S15" s="109">
        <f t="shared" si="5"/>
        <v>1.0028032083650023</v>
      </c>
      <c r="T15" s="4">
        <f t="shared" si="6"/>
        <v>7262</v>
      </c>
      <c r="U15" s="66"/>
    </row>
    <row r="16" spans="1:20" ht="26.25">
      <c r="A16" s="98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3500000</v>
      </c>
      <c r="M16" s="5">
        <v>3508119</v>
      </c>
      <c r="N16" s="6">
        <f t="shared" si="2"/>
        <v>1.0023197142857143</v>
      </c>
      <c r="O16" s="5">
        <v>10000</v>
      </c>
      <c r="P16" s="5">
        <v>3469135</v>
      </c>
      <c r="Q16" s="5">
        <v>3469135</v>
      </c>
      <c r="R16" s="4">
        <f t="shared" si="4"/>
        <v>3510000</v>
      </c>
      <c r="S16" s="109">
        <f t="shared" si="5"/>
        <v>1.000536184775944</v>
      </c>
      <c r="T16" s="4">
        <f t="shared" si="6"/>
        <v>1881</v>
      </c>
    </row>
    <row r="17" spans="1:20" ht="26.25">
      <c r="A17" s="98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2310000</v>
      </c>
      <c r="M17" s="5">
        <v>2305400</v>
      </c>
      <c r="N17" s="6">
        <f t="shared" si="2"/>
        <v>0.998008658008658</v>
      </c>
      <c r="O17" s="5"/>
      <c r="P17" s="5">
        <v>2182400</v>
      </c>
      <c r="Q17" s="5">
        <v>2182400</v>
      </c>
      <c r="R17" s="4">
        <f t="shared" si="4"/>
        <v>2310000</v>
      </c>
      <c r="S17" s="109">
        <f t="shared" si="5"/>
        <v>1.0019953153465777</v>
      </c>
      <c r="T17" s="4">
        <f t="shared" si="6"/>
        <v>4600</v>
      </c>
    </row>
    <row r="18" spans="1:20" ht="15.75">
      <c r="A18" s="99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1020000</v>
      </c>
      <c r="M18" s="5">
        <v>1042727</v>
      </c>
      <c r="N18" s="6">
        <f t="shared" si="2"/>
        <v>1.0222813725490196</v>
      </c>
      <c r="O18" s="5">
        <v>25000</v>
      </c>
      <c r="P18" s="5">
        <v>968710</v>
      </c>
      <c r="Q18" s="5">
        <v>968710</v>
      </c>
      <c r="R18" s="4">
        <f t="shared" si="4"/>
        <v>1045000</v>
      </c>
      <c r="S18" s="109">
        <f t="shared" si="5"/>
        <v>1.0021798610758137</v>
      </c>
      <c r="T18" s="4">
        <f t="shared" si="6"/>
        <v>2273</v>
      </c>
    </row>
    <row r="19" spans="1:20" ht="26.25">
      <c r="A19" s="98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13456101</v>
      </c>
      <c r="N19" s="6">
        <f t="shared" si="2"/>
        <v>0.986493078618275</v>
      </c>
      <c r="O19" s="5"/>
      <c r="P19" s="5">
        <v>13640340</v>
      </c>
      <c r="Q19" s="5">
        <v>13640340</v>
      </c>
      <c r="R19" s="4">
        <f t="shared" si="4"/>
        <v>13640340</v>
      </c>
      <c r="S19" s="109">
        <f t="shared" si="5"/>
        <v>1.013691856207084</v>
      </c>
      <c r="T19" s="4">
        <f t="shared" si="6"/>
        <v>184239</v>
      </c>
    </row>
    <row r="20" spans="1:20" ht="26.25">
      <c r="A20" s="98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25710000</v>
      </c>
      <c r="M20" s="5">
        <v>25740928</v>
      </c>
      <c r="N20" s="6">
        <f t="shared" si="2"/>
        <v>1.0012029560482303</v>
      </c>
      <c r="O20" s="5">
        <v>40000</v>
      </c>
      <c r="P20" s="5">
        <v>24187052</v>
      </c>
      <c r="Q20" s="5">
        <v>24187052</v>
      </c>
      <c r="R20" s="4">
        <f t="shared" si="4"/>
        <v>25750000</v>
      </c>
      <c r="S20" s="109">
        <f t="shared" si="5"/>
        <v>1.0003524348461719</v>
      </c>
      <c r="T20" s="4">
        <f t="shared" si="6"/>
        <v>9072</v>
      </c>
    </row>
    <row r="21" spans="1:20" ht="15.75">
      <c r="A21" s="99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2000000</v>
      </c>
      <c r="M21" s="5">
        <v>1896817</v>
      </c>
      <c r="N21" s="6">
        <f t="shared" si="2"/>
        <v>0.9484085</v>
      </c>
      <c r="O21" s="5"/>
      <c r="P21" s="5">
        <v>2460523</v>
      </c>
      <c r="Q21" s="5">
        <v>2460523</v>
      </c>
      <c r="R21" s="4">
        <f t="shared" si="4"/>
        <v>2000000</v>
      </c>
      <c r="S21" s="109">
        <f t="shared" si="5"/>
        <v>1.0543979730253366</v>
      </c>
      <c r="T21" s="4">
        <f t="shared" si="6"/>
        <v>103183</v>
      </c>
    </row>
    <row r="22" spans="1:20" ht="15.75">
      <c r="A22" s="100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128000</v>
      </c>
      <c r="M22" s="5">
        <v>135488</v>
      </c>
      <c r="N22" s="6">
        <f t="shared" si="2"/>
        <v>1.0585</v>
      </c>
      <c r="O22" s="5">
        <v>8000</v>
      </c>
      <c r="P22" s="5">
        <v>106446</v>
      </c>
      <c r="Q22" s="5">
        <v>106446</v>
      </c>
      <c r="R22" s="4">
        <f t="shared" si="4"/>
        <v>136000</v>
      </c>
      <c r="S22" s="109">
        <f t="shared" si="5"/>
        <v>1.0037789324515825</v>
      </c>
      <c r="T22" s="4">
        <f t="shared" si="6"/>
        <v>512</v>
      </c>
    </row>
    <row r="23" spans="1:20" ht="0.75" customHeight="1">
      <c r="A23" s="100" t="s">
        <v>147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4">
        <f t="shared" si="4"/>
        <v>0</v>
      </c>
      <c r="S23" s="109" t="e">
        <f t="shared" si="5"/>
        <v>#DIV/0!</v>
      </c>
      <c r="T23" s="4">
        <f t="shared" si="6"/>
        <v>0</v>
      </c>
    </row>
    <row r="24" spans="1:20" ht="26.25">
      <c r="A24" s="92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9070866</v>
      </c>
      <c r="N24" s="6">
        <f t="shared" si="2"/>
        <v>0.9832746532309466</v>
      </c>
      <c r="O24" s="5"/>
      <c r="P24" s="5">
        <v>9225160</v>
      </c>
      <c r="Q24" s="5">
        <v>9225160</v>
      </c>
      <c r="R24" s="4">
        <f t="shared" si="4"/>
        <v>9225160</v>
      </c>
      <c r="S24" s="109">
        <f t="shared" si="5"/>
        <v>1.0170098422796676</v>
      </c>
      <c r="T24" s="4">
        <f t="shared" si="6"/>
        <v>154294</v>
      </c>
    </row>
    <row r="25" spans="1:20" ht="26.25">
      <c r="A25" s="92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4573970</v>
      </c>
      <c r="N25" s="6">
        <f t="shared" si="2"/>
        <v>1.0014983161186453</v>
      </c>
      <c r="O25" s="5">
        <v>12873</v>
      </c>
      <c r="P25" s="5">
        <v>4567127</v>
      </c>
      <c r="Q25" s="5">
        <v>4567127</v>
      </c>
      <c r="R25" s="4">
        <f t="shared" si="4"/>
        <v>4580000</v>
      </c>
      <c r="S25" s="109">
        <f t="shared" si="5"/>
        <v>1.001318329591143</v>
      </c>
      <c r="T25" s="4">
        <f t="shared" si="6"/>
        <v>6030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4">
        <f t="shared" si="4"/>
        <v>0</v>
      </c>
      <c r="S26" s="109" t="e">
        <f t="shared" si="5"/>
        <v>#DIV/0!</v>
      </c>
      <c r="T26" s="4">
        <f t="shared" si="6"/>
        <v>0</v>
      </c>
    </row>
    <row r="27" spans="1:20" ht="18.75" customHeight="1">
      <c r="A27" s="100" t="s">
        <v>146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82">
        <v>14162843</v>
      </c>
      <c r="N27" s="6">
        <f t="shared" si="2"/>
        <v>0.9999889147779425</v>
      </c>
      <c r="O27" s="5"/>
      <c r="P27" s="5"/>
      <c r="Q27" s="5">
        <f t="shared" si="3"/>
        <v>-157</v>
      </c>
      <c r="R27" s="4">
        <f t="shared" si="4"/>
        <v>14163000</v>
      </c>
      <c r="S27" s="109">
        <f t="shared" si="5"/>
        <v>1.0000110853449409</v>
      </c>
      <c r="T27" s="4">
        <f t="shared" si="6"/>
        <v>157</v>
      </c>
    </row>
    <row r="28" spans="1:20" ht="17.25" customHeight="1">
      <c r="A28" s="100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1784955</v>
      </c>
      <c r="M28" s="82">
        <v>1741132</v>
      </c>
      <c r="N28" s="6">
        <f t="shared" si="2"/>
        <v>0.9754486807790672</v>
      </c>
      <c r="O28" s="5"/>
      <c r="P28" s="5">
        <v>6437686</v>
      </c>
      <c r="Q28" s="5">
        <v>6437686</v>
      </c>
      <c r="R28" s="4">
        <f t="shared" si="4"/>
        <v>1784955</v>
      </c>
      <c r="S28" s="109">
        <f t="shared" si="5"/>
        <v>1.0251692577013116</v>
      </c>
      <c r="T28" s="4">
        <f t="shared" si="6"/>
        <v>43823</v>
      </c>
    </row>
    <row r="29" spans="1:20" ht="15.75" hidden="1">
      <c r="A29" s="100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6" t="e">
        <f t="shared" si="2"/>
        <v>#DIV/0!</v>
      </c>
      <c r="O29" s="5"/>
      <c r="P29" s="5"/>
      <c r="Q29" s="5">
        <f t="shared" si="3"/>
        <v>0</v>
      </c>
      <c r="R29" s="4">
        <f t="shared" si="4"/>
        <v>0</v>
      </c>
      <c r="S29" s="109" t="e">
        <f t="shared" si="5"/>
        <v>#DIV/0!</v>
      </c>
      <c r="T29" s="4">
        <f t="shared" si="6"/>
        <v>0</v>
      </c>
    </row>
    <row r="30" spans="1:20" ht="15.75">
      <c r="A30" s="100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450000</v>
      </c>
      <c r="M30" s="5">
        <v>461096</v>
      </c>
      <c r="N30" s="6">
        <f t="shared" si="2"/>
        <v>1.0246577777777777</v>
      </c>
      <c r="O30" s="5">
        <v>12000</v>
      </c>
      <c r="P30" s="5">
        <v>435038</v>
      </c>
      <c r="Q30" s="5">
        <v>435038</v>
      </c>
      <c r="R30" s="4">
        <f t="shared" si="4"/>
        <v>462000</v>
      </c>
      <c r="S30" s="109">
        <f t="shared" si="5"/>
        <v>1.001960546176935</v>
      </c>
      <c r="T30" s="4">
        <f t="shared" si="6"/>
        <v>904</v>
      </c>
    </row>
    <row r="31" spans="1:20" ht="0.75" customHeight="1">
      <c r="A31" s="92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>
        <v>0</v>
      </c>
      <c r="M31" s="5"/>
      <c r="N31" s="6" t="e">
        <f t="shared" si="2"/>
        <v>#DIV/0!</v>
      </c>
      <c r="O31" s="5"/>
      <c r="P31" s="5"/>
      <c r="Q31" s="5">
        <f t="shared" si="3"/>
        <v>0</v>
      </c>
      <c r="R31" s="4">
        <f t="shared" si="4"/>
        <v>0</v>
      </c>
      <c r="S31" s="109" t="e">
        <f t="shared" si="5"/>
        <v>#DIV/0!</v>
      </c>
      <c r="T31" s="4">
        <f t="shared" si="6"/>
        <v>0</v>
      </c>
    </row>
    <row r="32" spans="1:20" ht="15.75" hidden="1">
      <c r="A32" s="100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>
        <v>0</v>
      </c>
      <c r="M32" s="5"/>
      <c r="N32" s="6" t="e">
        <f t="shared" si="2"/>
        <v>#DIV/0!</v>
      </c>
      <c r="O32" s="5"/>
      <c r="P32" s="5"/>
      <c r="Q32" s="5">
        <f t="shared" si="3"/>
        <v>0</v>
      </c>
      <c r="R32" s="4">
        <f t="shared" si="4"/>
        <v>0</v>
      </c>
      <c r="S32" s="109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>
        <v>0</v>
      </c>
      <c r="M33" s="5"/>
      <c r="N33" s="6" t="e">
        <f t="shared" si="2"/>
        <v>#DIV/0!</v>
      </c>
      <c r="O33" s="5"/>
      <c r="P33" s="5"/>
      <c r="Q33" s="5">
        <f t="shared" si="3"/>
        <v>0</v>
      </c>
      <c r="R33" s="4">
        <f t="shared" si="4"/>
        <v>0</v>
      </c>
      <c r="S33" s="109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>
        <v>0</v>
      </c>
      <c r="M34" s="5"/>
      <c r="N34" s="6" t="e">
        <f t="shared" si="2"/>
        <v>#DIV/0!</v>
      </c>
      <c r="O34" s="5"/>
      <c r="P34" s="5"/>
      <c r="Q34" s="5">
        <f t="shared" si="3"/>
        <v>0</v>
      </c>
      <c r="R34" s="4">
        <f t="shared" si="4"/>
        <v>0</v>
      </c>
      <c r="S34" s="109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>
        <v>0</v>
      </c>
      <c r="M35" s="5"/>
      <c r="N35" s="6" t="e">
        <f t="shared" si="2"/>
        <v>#DIV/0!</v>
      </c>
      <c r="O35" s="5"/>
      <c r="P35" s="5"/>
      <c r="Q35" s="5">
        <f t="shared" si="3"/>
        <v>0</v>
      </c>
      <c r="R35" s="4">
        <f t="shared" si="4"/>
        <v>0</v>
      </c>
      <c r="S35" s="109" t="e">
        <f t="shared" si="5"/>
        <v>#DIV/0!</v>
      </c>
      <c r="T35" s="4">
        <f t="shared" si="6"/>
        <v>0</v>
      </c>
    </row>
    <row r="36" spans="1:20" ht="15.75" hidden="1">
      <c r="A36" s="64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>
        <v>0</v>
      </c>
      <c r="M36" s="5"/>
      <c r="N36" s="6" t="e">
        <f t="shared" si="2"/>
        <v>#DIV/0!</v>
      </c>
      <c r="O36" s="5"/>
      <c r="P36" s="5"/>
      <c r="Q36" s="5">
        <f t="shared" si="3"/>
        <v>0</v>
      </c>
      <c r="R36" s="4">
        <f t="shared" si="4"/>
        <v>0</v>
      </c>
      <c r="S36" s="109"/>
      <c r="T36" s="4">
        <f t="shared" si="6"/>
        <v>0</v>
      </c>
    </row>
    <row r="37" spans="1:20" ht="15.75">
      <c r="A37" s="64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36000</v>
      </c>
      <c r="M37" s="5">
        <v>36244</v>
      </c>
      <c r="N37" s="6">
        <f t="shared" si="2"/>
        <v>1.0067777777777778</v>
      </c>
      <c r="O37" s="5">
        <v>1000</v>
      </c>
      <c r="P37" s="5">
        <v>9887</v>
      </c>
      <c r="Q37" s="5">
        <v>9887</v>
      </c>
      <c r="R37" s="4">
        <f t="shared" si="4"/>
        <v>37000</v>
      </c>
      <c r="S37" s="109">
        <f t="shared" si="5"/>
        <v>1.0208586248758416</v>
      </c>
      <c r="T37" s="4">
        <f t="shared" si="6"/>
        <v>756</v>
      </c>
    </row>
    <row r="38" spans="1:20" ht="15.75">
      <c r="A38" s="64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>
        <v>0</v>
      </c>
      <c r="O38" s="5"/>
      <c r="P38" s="5"/>
      <c r="Q38" s="5">
        <f t="shared" si="3"/>
        <v>0</v>
      </c>
      <c r="R38" s="4">
        <f t="shared" si="4"/>
        <v>0</v>
      </c>
      <c r="S38" s="109"/>
      <c r="T38" s="4">
        <f t="shared" si="6"/>
        <v>0</v>
      </c>
    </row>
    <row r="39" spans="1:20" ht="15.75">
      <c r="A39" s="100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680000</v>
      </c>
      <c r="M39" s="5">
        <v>673916</v>
      </c>
      <c r="N39" s="6">
        <f t="shared" si="2"/>
        <v>0.9910529411764706</v>
      </c>
      <c r="O39" s="5"/>
      <c r="P39" s="5">
        <v>541785</v>
      </c>
      <c r="Q39" s="5">
        <v>541785</v>
      </c>
      <c r="R39" s="4">
        <f t="shared" si="4"/>
        <v>680000</v>
      </c>
      <c r="S39" s="109">
        <f t="shared" si="5"/>
        <v>1.009027831361772</v>
      </c>
      <c r="T39" s="4">
        <f t="shared" si="6"/>
        <v>6084</v>
      </c>
    </row>
    <row r="40" spans="1:20" ht="15.75">
      <c r="A40" s="100" t="s">
        <v>153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4">
        <f t="shared" si="4"/>
        <v>2641</v>
      </c>
      <c r="S40" s="110" t="e">
        <f t="shared" si="5"/>
        <v>#DIV/0!</v>
      </c>
      <c r="T40" s="5">
        <f t="shared" si="6"/>
        <v>2641</v>
      </c>
    </row>
    <row r="41" spans="1:20" ht="15.75">
      <c r="A41" s="100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3000</v>
      </c>
      <c r="M41" s="5">
        <v>2853</v>
      </c>
      <c r="N41" s="6">
        <f t="shared" si="2"/>
        <v>0.951</v>
      </c>
      <c r="O41" s="5"/>
      <c r="P41" s="5"/>
      <c r="Q41" s="5">
        <f t="shared" si="3"/>
        <v>-147</v>
      </c>
      <c r="R41" s="5">
        <f t="shared" si="4"/>
        <v>3000</v>
      </c>
      <c r="S41" s="110">
        <f t="shared" si="5"/>
        <v>1.0515247108307044</v>
      </c>
      <c r="T41" s="5">
        <f t="shared" si="6"/>
        <v>147</v>
      </c>
    </row>
    <row r="42" spans="1:20" ht="15.75">
      <c r="A42" s="100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120364</v>
      </c>
      <c r="N42" s="6">
        <f t="shared" si="2"/>
        <v>0.937341328556966</v>
      </c>
      <c r="O42" s="5"/>
      <c r="P42" s="5">
        <v>128410</v>
      </c>
      <c r="Q42" s="5">
        <v>128410</v>
      </c>
      <c r="R42" s="5">
        <f t="shared" si="4"/>
        <v>128410</v>
      </c>
      <c r="S42" s="110">
        <f t="shared" si="5"/>
        <v>1.0668472300687912</v>
      </c>
      <c r="T42" s="5">
        <f t="shared" si="6"/>
        <v>8046</v>
      </c>
    </row>
    <row r="43" spans="1:20" ht="15.75">
      <c r="A43" s="100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4237936</v>
      </c>
      <c r="N43" s="6">
        <f t="shared" si="2"/>
        <v>0.980676130635068</v>
      </c>
      <c r="O43" s="5"/>
      <c r="P43" s="5">
        <v>4321443</v>
      </c>
      <c r="Q43" s="5">
        <v>4321443</v>
      </c>
      <c r="R43" s="5">
        <f t="shared" si="4"/>
        <v>4321443</v>
      </c>
      <c r="S43" s="110">
        <f t="shared" si="5"/>
        <v>1.0197046392394788</v>
      </c>
      <c r="T43" s="5">
        <f t="shared" si="6"/>
        <v>83507</v>
      </c>
    </row>
    <row r="44" spans="1:20" ht="26.25">
      <c r="A44" s="92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25000</v>
      </c>
      <c r="M44" s="5">
        <v>25013</v>
      </c>
      <c r="N44" s="6">
        <f t="shared" si="2"/>
        <v>1.00052</v>
      </c>
      <c r="O44" s="5">
        <v>1000</v>
      </c>
      <c r="P44" s="5">
        <v>13983</v>
      </c>
      <c r="Q44" s="5">
        <v>13983</v>
      </c>
      <c r="R44" s="5">
        <f t="shared" si="4"/>
        <v>26000</v>
      </c>
      <c r="S44" s="110">
        <f t="shared" si="5"/>
        <v>1.0394594810698436</v>
      </c>
      <c r="T44" s="5">
        <f t="shared" si="6"/>
        <v>987</v>
      </c>
    </row>
    <row r="45" spans="1:20" ht="26.25">
      <c r="A45" s="92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0" t="e">
        <f t="shared" si="5"/>
        <v>#DIV/0!</v>
      </c>
      <c r="T45" s="5">
        <f t="shared" si="6"/>
        <v>240</v>
      </c>
    </row>
    <row r="46" spans="1:20" ht="15.75">
      <c r="A46" s="100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50000</v>
      </c>
      <c r="M46" s="5">
        <v>46678</v>
      </c>
      <c r="N46" s="6">
        <f t="shared" si="2"/>
        <v>0.93356</v>
      </c>
      <c r="O46" s="5"/>
      <c r="P46" s="5"/>
      <c r="Q46" s="5">
        <f t="shared" si="3"/>
        <v>-3322</v>
      </c>
      <c r="R46" s="4">
        <f t="shared" si="4"/>
        <v>50000</v>
      </c>
      <c r="S46" s="110">
        <f t="shared" si="5"/>
        <v>1.0711684305240157</v>
      </c>
      <c r="T46" s="5">
        <f t="shared" si="6"/>
        <v>3322</v>
      </c>
    </row>
    <row r="47" spans="1:20" ht="32.25" customHeight="1">
      <c r="A47" s="92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7515832</v>
      </c>
      <c r="M47" s="82">
        <v>7636762</v>
      </c>
      <c r="N47" s="6">
        <f t="shared" si="2"/>
        <v>1.0160900350087656</v>
      </c>
      <c r="O47" s="5">
        <v>144168</v>
      </c>
      <c r="P47" s="5">
        <v>4400463</v>
      </c>
      <c r="Q47" s="5">
        <v>4400463</v>
      </c>
      <c r="R47" s="4">
        <f t="shared" si="4"/>
        <v>7660000</v>
      </c>
      <c r="S47" s="110">
        <f t="shared" si="5"/>
        <v>1.0030429126899594</v>
      </c>
      <c r="T47" s="5">
        <f t="shared" si="6"/>
        <v>23238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110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110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110" t="e">
        <f t="shared" si="5"/>
        <v>#DIV/0!</v>
      </c>
      <c r="T50" s="5">
        <f t="shared" si="6"/>
        <v>0</v>
      </c>
    </row>
    <row r="51" spans="1:20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110" t="e">
        <f t="shared" si="5"/>
        <v>#DIV/0!</v>
      </c>
      <c r="T51" s="5">
        <f t="shared" si="6"/>
        <v>0</v>
      </c>
    </row>
    <row r="52" spans="1:20" ht="2.25" customHeight="1" hidden="1">
      <c r="A52" s="92" t="s">
        <v>74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110" t="e">
        <f t="shared" si="5"/>
        <v>#DIV/0!</v>
      </c>
      <c r="T52" s="5">
        <f t="shared" si="6"/>
        <v>0</v>
      </c>
    </row>
    <row r="53" spans="1:20" ht="15.75" hidden="1">
      <c r="A53" s="39" t="s">
        <v>150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110"/>
      <c r="T53" s="5">
        <f t="shared" si="6"/>
        <v>0</v>
      </c>
    </row>
    <row r="54" spans="1:20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200000</v>
      </c>
      <c r="M54" s="5">
        <v>53604</v>
      </c>
      <c r="N54" s="6">
        <f t="shared" si="2"/>
        <v>0.26802</v>
      </c>
      <c r="O54" s="5"/>
      <c r="P54" s="5">
        <v>94768</v>
      </c>
      <c r="Q54" s="5">
        <v>94768</v>
      </c>
      <c r="R54" s="4">
        <f t="shared" si="4"/>
        <v>200000</v>
      </c>
      <c r="S54" s="110">
        <f t="shared" si="5"/>
        <v>3.7310648459070217</v>
      </c>
      <c r="T54" s="5">
        <f t="shared" si="6"/>
        <v>146396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110" t="e">
        <f t="shared" si="5"/>
        <v>#DIV/0!</v>
      </c>
      <c r="T55" s="5">
        <f t="shared" si="6"/>
        <v>0</v>
      </c>
    </row>
    <row r="56" spans="1:20" ht="15" customHeight="1">
      <c r="A56" s="7" t="s">
        <v>178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4548000</v>
      </c>
      <c r="M56" s="5">
        <v>4510000</v>
      </c>
      <c r="N56" s="6">
        <f t="shared" si="2"/>
        <v>0.9916446789797714</v>
      </c>
      <c r="O56" s="5"/>
      <c r="P56" s="5">
        <v>4837060</v>
      </c>
      <c r="Q56" s="5">
        <v>4837060</v>
      </c>
      <c r="R56" s="4">
        <f t="shared" si="4"/>
        <v>4548000</v>
      </c>
      <c r="S56" s="110">
        <f t="shared" si="5"/>
        <v>1.0084257206208427</v>
      </c>
      <c r="T56" s="5">
        <f t="shared" si="6"/>
        <v>38000</v>
      </c>
    </row>
    <row r="57" spans="1:20" ht="21" customHeight="1" hidden="1">
      <c r="A57" s="7" t="s">
        <v>154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4">
        <f t="shared" si="4"/>
        <v>0</v>
      </c>
      <c r="S57" s="110"/>
      <c r="T57" s="5">
        <f t="shared" si="6"/>
        <v>0</v>
      </c>
    </row>
    <row r="58" spans="1:20" ht="15.75" hidden="1">
      <c r="A58" s="38" t="s">
        <v>155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4">
        <f t="shared" si="4"/>
        <v>0</v>
      </c>
      <c r="S58" s="110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110" t="e">
        <f t="shared" si="5"/>
        <v>#DIV/0!</v>
      </c>
      <c r="T59" s="5">
        <f t="shared" si="6"/>
        <v>0</v>
      </c>
    </row>
    <row r="60" spans="1:20" ht="16.5" customHeight="1">
      <c r="A60" s="100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570000</v>
      </c>
      <c r="M60" s="5">
        <v>590075</v>
      </c>
      <c r="N60" s="6">
        <f t="shared" si="2"/>
        <v>1.035219298245614</v>
      </c>
      <c r="O60" s="5">
        <v>21000</v>
      </c>
      <c r="P60" s="5">
        <v>454515</v>
      </c>
      <c r="Q60" s="5">
        <v>454515</v>
      </c>
      <c r="R60" s="4">
        <f t="shared" si="4"/>
        <v>591000</v>
      </c>
      <c r="S60" s="110">
        <f t="shared" si="5"/>
        <v>1.0015675973393212</v>
      </c>
      <c r="T60" s="5">
        <f t="shared" si="6"/>
        <v>925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110" t="e">
        <f t="shared" si="5"/>
        <v>#DIV/0!</v>
      </c>
      <c r="T61" s="5">
        <f t="shared" si="6"/>
        <v>0</v>
      </c>
    </row>
    <row r="62" spans="1:20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110" t="e">
        <f t="shared" si="5"/>
        <v>#DIV/0!</v>
      </c>
      <c r="T62" s="5">
        <f t="shared" si="6"/>
        <v>0</v>
      </c>
    </row>
    <row r="63" spans="1:20" ht="26.25" hidden="1">
      <c r="A63" s="92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110" t="e">
        <f t="shared" si="5"/>
        <v>#DIV/0!</v>
      </c>
      <c r="T63" s="5">
        <f t="shared" si="6"/>
        <v>0</v>
      </c>
    </row>
    <row r="64" spans="1:20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110" t="e">
        <f t="shared" si="5"/>
        <v>#DIV/0!</v>
      </c>
      <c r="T64" s="5">
        <f t="shared" si="6"/>
        <v>0</v>
      </c>
    </row>
    <row r="65" spans="1:20" ht="5.25" customHeight="1" hidden="1">
      <c r="A65" s="7" t="s">
        <v>76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110" t="e">
        <f t="shared" si="5"/>
        <v>#DIV/0!</v>
      </c>
      <c r="T65" s="5">
        <f t="shared" si="6"/>
        <v>0</v>
      </c>
    </row>
    <row r="66" spans="1:20" ht="0.75" customHeight="1">
      <c r="A66" s="92" t="s">
        <v>156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110" t="e">
        <f t="shared" si="5"/>
        <v>#DIV/0!</v>
      </c>
      <c r="T66" s="5">
        <f t="shared" si="6"/>
        <v>0</v>
      </c>
    </row>
    <row r="67" spans="1:20" ht="15.75">
      <c r="A67" s="92" t="s">
        <v>179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4">
        <f t="shared" si="4"/>
        <v>0</v>
      </c>
      <c r="S67" s="110" t="e">
        <f t="shared" si="5"/>
        <v>#DIV/0!</v>
      </c>
      <c r="T67" s="5">
        <f t="shared" si="6"/>
        <v>0</v>
      </c>
    </row>
    <row r="68" spans="1:20" ht="15.75">
      <c r="A68" s="7" t="s">
        <v>172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4">
        <f t="shared" si="4"/>
        <v>0</v>
      </c>
      <c r="S68" s="110"/>
      <c r="T68" s="5">
        <f t="shared" si="6"/>
        <v>0</v>
      </c>
    </row>
    <row r="69" spans="1:20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150000</v>
      </c>
      <c r="N69" s="6">
        <f t="shared" si="2"/>
        <v>1</v>
      </c>
      <c r="O69" s="5"/>
      <c r="P69" s="5">
        <v>100077</v>
      </c>
      <c r="Q69" s="5">
        <v>100077</v>
      </c>
      <c r="R69" s="4">
        <f t="shared" si="4"/>
        <v>150000</v>
      </c>
      <c r="S69" s="110">
        <f t="shared" si="5"/>
        <v>1</v>
      </c>
      <c r="T69" s="5">
        <f t="shared" si="6"/>
        <v>0</v>
      </c>
    </row>
    <row r="70" spans="1:20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58739000</v>
      </c>
      <c r="M70" s="5">
        <v>56014984</v>
      </c>
      <c r="N70" s="6">
        <f t="shared" si="2"/>
        <v>0.9536250872503788</v>
      </c>
      <c r="O70" s="5">
        <v>939000</v>
      </c>
      <c r="P70" s="5">
        <v>54620593</v>
      </c>
      <c r="Q70" s="5">
        <v>54620593</v>
      </c>
      <c r="R70" s="4">
        <f t="shared" si="4"/>
        <v>59678000</v>
      </c>
      <c r="S70" s="109">
        <f t="shared" si="5"/>
        <v>1.0653935025670989</v>
      </c>
      <c r="T70" s="4">
        <f t="shared" si="6"/>
        <v>3663016</v>
      </c>
    </row>
    <row r="71" spans="1:20" ht="15.75">
      <c r="A71" s="38" t="s">
        <v>157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4007850</v>
      </c>
      <c r="M71" s="5">
        <v>3857850</v>
      </c>
      <c r="N71" s="6">
        <f t="shared" si="2"/>
        <v>0.9625734496051499</v>
      </c>
      <c r="O71" s="5">
        <v>133800</v>
      </c>
      <c r="P71" s="5">
        <v>3613043</v>
      </c>
      <c r="Q71" s="5">
        <v>3613043</v>
      </c>
      <c r="R71" s="4">
        <f t="shared" si="4"/>
        <v>4141650</v>
      </c>
      <c r="S71" s="109">
        <f t="shared" si="5"/>
        <v>1.073564290991096</v>
      </c>
      <c r="T71" s="4">
        <f t="shared" si="6"/>
        <v>283800</v>
      </c>
    </row>
    <row r="72" spans="1:20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949000</v>
      </c>
      <c r="M72" s="5">
        <v>943094</v>
      </c>
      <c r="N72" s="6">
        <f t="shared" si="2"/>
        <v>0.9937766069546892</v>
      </c>
      <c r="O72" s="5"/>
      <c r="P72" s="5">
        <v>535509</v>
      </c>
      <c r="Q72" s="5">
        <v>535509</v>
      </c>
      <c r="R72" s="4">
        <f t="shared" si="4"/>
        <v>949000</v>
      </c>
      <c r="S72" s="109">
        <f t="shared" si="5"/>
        <v>1.0062623662116397</v>
      </c>
      <c r="T72" s="4">
        <f t="shared" si="6"/>
        <v>5906</v>
      </c>
    </row>
    <row r="73" spans="1:21" ht="33" customHeight="1">
      <c r="A73" s="45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-79960900</v>
      </c>
      <c r="M73" s="8">
        <v>-79516216</v>
      </c>
      <c r="N73" s="117">
        <f t="shared" si="2"/>
        <v>0.9944387319302309</v>
      </c>
      <c r="O73" s="8">
        <f>-1260000-142129+1096000</f>
        <v>-306129</v>
      </c>
      <c r="P73" s="8">
        <v>-39614852</v>
      </c>
      <c r="Q73" s="8">
        <v>-39614852</v>
      </c>
      <c r="R73" s="8">
        <f t="shared" si="4"/>
        <v>-80267029</v>
      </c>
      <c r="S73" s="102">
        <f t="shared" si="5"/>
        <v>1.0094422626951967</v>
      </c>
      <c r="T73" s="78">
        <f t="shared" si="6"/>
        <v>-750813</v>
      </c>
      <c r="U73" s="66"/>
    </row>
    <row r="74" spans="1:20" ht="0.75" customHeight="1" thickBot="1">
      <c r="A74" s="120" t="s">
        <v>61</v>
      </c>
      <c r="B74" s="107">
        <v>0</v>
      </c>
      <c r="C74" s="107"/>
      <c r="D74" s="118"/>
      <c r="E74" s="107"/>
      <c r="F74" s="121" t="e">
        <f>C74/B74</f>
        <v>#DIV/0!</v>
      </c>
      <c r="G74" s="107"/>
      <c r="H74" s="107">
        <f>B74+E74</f>
        <v>0</v>
      </c>
      <c r="I74" s="107"/>
      <c r="J74" s="118"/>
      <c r="K74" s="107"/>
      <c r="L74" s="118"/>
      <c r="M74" s="118"/>
      <c r="N74" s="118" t="e">
        <f>M74/L74</f>
        <v>#DIV/0!</v>
      </c>
      <c r="O74" s="107" t="e">
        <f>M74/L74</f>
        <v>#DIV/0!</v>
      </c>
      <c r="P74" s="118"/>
      <c r="Q74" s="107">
        <f t="shared" si="3"/>
        <v>0</v>
      </c>
      <c r="R74" s="107">
        <f>L74+P74</f>
        <v>0</v>
      </c>
      <c r="S74" s="103" t="e">
        <f t="shared" si="5"/>
        <v>#DIV/0!</v>
      </c>
      <c r="T74" s="77">
        <f t="shared" si="6"/>
        <v>0</v>
      </c>
    </row>
    <row r="75" spans="1:20" ht="21" thickBot="1">
      <c r="A75" s="69" t="s">
        <v>77</v>
      </c>
      <c r="B75" s="122">
        <f>B76-B12-B54-B56-B59-B61-B65-B70-B64-B73-B48-B69-B11-B51-B66</f>
        <v>133249656</v>
      </c>
      <c r="C75" s="123">
        <f>C76-C12-C54-C56-C59-C61-C65-C70-C64-C73-C48-C69-C11-C51-C66</f>
        <v>136194581</v>
      </c>
      <c r="D75" s="124">
        <f>C75/B75</f>
        <v>1.0221008075247864</v>
      </c>
      <c r="E75" s="123">
        <f>E76-E12-E54-E56-E59-E61-E65-E70-E64-E48-E73-E69-E11-E51-E66</f>
        <v>0</v>
      </c>
      <c r="F75" s="125">
        <f>C75/B75</f>
        <v>1.0221008075247864</v>
      </c>
      <c r="G75" s="123">
        <f>G76-G12-G54-G56-G59-G61-G65-G70-G64-G73-G51-G69-G11-G66-G48-G62</f>
        <v>0</v>
      </c>
      <c r="H75" s="123">
        <f>H10+H13+H15+H16+H17+H21+H22+H23+H24+H25+H27+H28+H29+H30+H37+H38+H39+H41+H42+H43+H44+H45+H46+H47+H53+H60+H63+H18+H19+H20+H73</f>
        <v>142546876</v>
      </c>
      <c r="I75" s="123">
        <f>I10+I13+I15+I16+I17+I21+I22+I23+I24+I25+I27+I28+I29+I30+I37+I38+I39+I41+I42+I43+I44+I45+I46+I47+I53+I60+I63+I18+I19+I20+I73</f>
        <v>138158714</v>
      </c>
      <c r="J75" s="124">
        <f>I75/H75</f>
        <v>0.9692160072311932</v>
      </c>
      <c r="K75" s="126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194996472</v>
      </c>
      <c r="M75" s="71">
        <f>M10+M13+M15+M16+M17+M21+M22+M23+M24+M25+M27+M28+M29+M30+M37+M38+M39+M41+M42+M43+M44+M45+M46+M47+M53+M60+M63+M18+M19+M20+M73+M9+M66+M67</f>
        <v>191453460</v>
      </c>
      <c r="N75" s="88">
        <f>M75/L75</f>
        <v>0.9818303789619333</v>
      </c>
      <c r="O75" s="71">
        <f>O10+O13+O15+O16+O17+O21+O22+O23+O24+O25+O27+O28+O29+O30+O37+O38+O39+O41+O42+O43+O44+O45+O46+O47+O53+O60+O63+O18+O19+O20+O9+O73+O66+O67</f>
        <v>293912</v>
      </c>
      <c r="P75" s="122">
        <f>P10+P13+P15+P16+P17+P21+P22+P23+P24+P25+P27+P28+P29+P30+P37+P38+P39+P41+P42+P43+P44+P45+P46+P47+P53+P60+P63+P18+P19+P20+P9+P73+P66</f>
        <v>40513116</v>
      </c>
      <c r="Q75" s="126">
        <f>Q10+Q13+Q15+Q16+Q17+Q21+Q22+Q23+Q24+Q25+Q27+Q28+Q29+Q30+Q37+Q38+Q39+Q41+Q42+Q43+Q44+Q45+Q46+Q47+Q53+Q60+Q63+Q18+Q19+Q20+Q9+Q73+Q66</f>
        <v>39311019</v>
      </c>
      <c r="R75" s="71">
        <f>R10+R13+R15+R16+R17+R21+R22+R23+R24+R25+R27+R28+R29+R30+R37+R38+R39+R41+R42+R43+R44+R45+R46+R47+R53+R60+R63+R18+R19+R20+R9+R73+R66+R67</f>
        <v>195290384</v>
      </c>
      <c r="S75" s="104">
        <f t="shared" si="5"/>
        <v>1.0200410272031646</v>
      </c>
      <c r="T75" s="72">
        <f t="shared" si="6"/>
        <v>3836924</v>
      </c>
    </row>
    <row r="76" spans="1:20" ht="19.5" customHeight="1" thickBot="1">
      <c r="A76" s="69" t="s">
        <v>0</v>
      </c>
      <c r="B76" s="129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276932271</v>
      </c>
      <c r="M76" s="71">
        <f>SUM(M9:M74)</f>
        <v>270435273</v>
      </c>
      <c r="N76" s="88">
        <f>M76/L76</f>
        <v>0.9765393972448954</v>
      </c>
      <c r="O76" s="71">
        <f>SUM(O9:O73)</f>
        <v>4078842</v>
      </c>
      <c r="P76" s="119">
        <f>SUM(P9:P74)</f>
        <v>104314166</v>
      </c>
      <c r="Q76" s="70">
        <f>SUM(Q9:Q74)</f>
        <v>103222401</v>
      </c>
      <c r="R76" s="71">
        <f>SUM(R9:R74)</f>
        <v>281011113</v>
      </c>
      <c r="S76" s="104">
        <f t="shared" si="5"/>
        <v>1.0391067329445594</v>
      </c>
      <c r="T76" s="72">
        <f t="shared" si="6"/>
        <v>10575840</v>
      </c>
    </row>
    <row r="77" spans="1:20" ht="21" hidden="1" thickBot="1">
      <c r="A77" s="127" t="s">
        <v>64</v>
      </c>
      <c r="B77" s="49"/>
      <c r="C77" s="44"/>
      <c r="D77" s="130"/>
      <c r="E77" s="131"/>
      <c r="F77" s="131"/>
      <c r="G77" s="131"/>
      <c r="H77" s="132"/>
      <c r="I77" s="132"/>
      <c r="J77" s="132"/>
      <c r="K77" s="132"/>
      <c r="L77" s="133" t="e">
        <f>H77/B77</f>
        <v>#DIV/0!</v>
      </c>
      <c r="M77" s="133"/>
      <c r="N77" s="133"/>
      <c r="O77" s="133"/>
      <c r="P77" s="134"/>
      <c r="Q77" s="134"/>
      <c r="R77" s="135"/>
      <c r="S77" s="105"/>
      <c r="T77" s="39"/>
    </row>
    <row r="78" spans="1:20" ht="21" hidden="1" thickBot="1">
      <c r="A78" s="128" t="s">
        <v>62</v>
      </c>
      <c r="B78" s="49"/>
      <c r="C78" s="44"/>
      <c r="D78" s="130"/>
      <c r="E78" s="131"/>
      <c r="F78" s="131"/>
      <c r="G78" s="131"/>
      <c r="H78" s="132"/>
      <c r="I78" s="132"/>
      <c r="J78" s="132"/>
      <c r="K78" s="132"/>
      <c r="L78" s="134" t="e">
        <f>H78/B78</f>
        <v>#DIV/0!</v>
      </c>
      <c r="M78" s="134"/>
      <c r="N78" s="134"/>
      <c r="O78" s="134"/>
      <c r="P78" s="134"/>
      <c r="Q78" s="134"/>
      <c r="R78" s="136"/>
      <c r="S78" s="105"/>
      <c r="T78" s="39"/>
    </row>
    <row r="79" spans="1:20" ht="21" hidden="1" thickBot="1">
      <c r="A79" s="128" t="s">
        <v>63</v>
      </c>
      <c r="B79" s="49"/>
      <c r="C79" s="44"/>
      <c r="D79" s="130"/>
      <c r="E79" s="131"/>
      <c r="F79" s="131"/>
      <c r="G79" s="131"/>
      <c r="H79" s="132"/>
      <c r="I79" s="132"/>
      <c r="J79" s="132"/>
      <c r="K79" s="132"/>
      <c r="L79" s="134" t="e">
        <f>H79/B79</f>
        <v>#DIV/0!</v>
      </c>
      <c r="M79" s="134"/>
      <c r="N79" s="134"/>
      <c r="O79" s="134"/>
      <c r="P79" s="134"/>
      <c r="Q79" s="134"/>
      <c r="R79" s="136"/>
      <c r="S79" s="105"/>
      <c r="T79" s="39"/>
    </row>
    <row r="80" spans="1:20" ht="85.5" customHeight="1" thickBot="1">
      <c r="A80" s="137" t="s">
        <v>37</v>
      </c>
      <c r="B80" s="138" t="s">
        <v>127</v>
      </c>
      <c r="C80" s="138" t="s">
        <v>132</v>
      </c>
      <c r="D80" s="139" t="s">
        <v>80</v>
      </c>
      <c r="E80" s="140" t="s">
        <v>118</v>
      </c>
      <c r="F80" s="140" t="s">
        <v>80</v>
      </c>
      <c r="G80" s="140" t="s">
        <v>128</v>
      </c>
      <c r="H80" s="141" t="s">
        <v>133</v>
      </c>
      <c r="I80" s="141" t="s">
        <v>136</v>
      </c>
      <c r="J80" s="141" t="s">
        <v>80</v>
      </c>
      <c r="K80" s="141" t="s">
        <v>134</v>
      </c>
      <c r="L80" s="141" t="s">
        <v>175</v>
      </c>
      <c r="M80" s="58" t="s">
        <v>182</v>
      </c>
      <c r="N80" s="141" t="s">
        <v>177</v>
      </c>
      <c r="O80" s="141" t="s">
        <v>118</v>
      </c>
      <c r="P80" s="140" t="s">
        <v>141</v>
      </c>
      <c r="Q80" s="141"/>
      <c r="R80" s="142" t="s">
        <v>176</v>
      </c>
      <c r="S80" s="106" t="s">
        <v>170</v>
      </c>
      <c r="T80" s="58" t="s">
        <v>171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38770723</v>
      </c>
      <c r="M81" s="80">
        <f t="shared" si="16"/>
        <v>38389297</v>
      </c>
      <c r="N81" s="79">
        <f>M81/L81</f>
        <v>0.9901620096174115</v>
      </c>
      <c r="O81" s="80">
        <f>O82+O83+O84+O85+O86</f>
        <v>0</v>
      </c>
      <c r="P81" s="80">
        <f t="shared" si="16"/>
        <v>0</v>
      </c>
      <c r="Q81" s="80">
        <f t="shared" si="16"/>
        <v>0</v>
      </c>
      <c r="R81" s="80">
        <f>L81+O81</f>
        <v>38770723</v>
      </c>
      <c r="S81" s="111">
        <f>R81/M81</f>
        <v>1.009935738078246</v>
      </c>
      <c r="T81" s="80">
        <f>R81-M81</f>
        <v>381426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34230000</v>
      </c>
      <c r="M82" s="5">
        <v>34192225</v>
      </c>
      <c r="N82" s="81">
        <f aca="true" t="shared" si="17" ref="N82:N145">M82/L82</f>
        <v>0.9988964358749635</v>
      </c>
      <c r="O82" s="5"/>
      <c r="P82" s="5"/>
      <c r="Q82" s="5"/>
      <c r="R82" s="82">
        <f aca="true" t="shared" si="18" ref="R82:R145">L82+O82</f>
        <v>34230000</v>
      </c>
      <c r="S82" s="112">
        <f aca="true" t="shared" si="19" ref="S82:S149">R82/M82</f>
        <v>1.0011047833242792</v>
      </c>
      <c r="T82" s="82">
        <f aca="true" t="shared" si="20" ref="T82:T150">R82-M82</f>
        <v>37775</v>
      </c>
    </row>
    <row r="83" spans="1:21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4168576</v>
      </c>
      <c r="N83" s="81">
        <f t="shared" si="17"/>
        <v>0.9248772011332174</v>
      </c>
      <c r="O83" s="5"/>
      <c r="P83" s="5"/>
      <c r="Q83" s="5"/>
      <c r="R83" s="82">
        <f t="shared" si="18"/>
        <v>4507167</v>
      </c>
      <c r="S83" s="112">
        <f t="shared" si="19"/>
        <v>1.0812246196303006</v>
      </c>
      <c r="T83" s="82">
        <f t="shared" si="20"/>
        <v>338591</v>
      </c>
      <c r="U83" s="66"/>
    </row>
    <row r="84" spans="1:21" ht="15.75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81">
        <f t="shared" si="17"/>
        <v>1</v>
      </c>
      <c r="O84" s="5"/>
      <c r="P84" s="5"/>
      <c r="Q84" s="5"/>
      <c r="R84" s="82">
        <f t="shared" si="18"/>
        <v>50000</v>
      </c>
      <c r="S84" s="112"/>
      <c r="T84" s="82">
        <f t="shared" si="20"/>
        <v>0</v>
      </c>
      <c r="U84" s="66"/>
    </row>
    <row r="85" spans="1:21" ht="15.75">
      <c r="A85" s="10" t="s">
        <v>181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55500</v>
      </c>
      <c r="M85" s="5">
        <v>50440</v>
      </c>
      <c r="N85" s="81">
        <f t="shared" si="17"/>
        <v>0.9088288288288289</v>
      </c>
      <c r="O85" s="5"/>
      <c r="P85" s="5"/>
      <c r="Q85" s="5"/>
      <c r="R85" s="82">
        <f t="shared" si="18"/>
        <v>55500</v>
      </c>
      <c r="S85" s="112">
        <f t="shared" si="19"/>
        <v>1.1003172085646313</v>
      </c>
      <c r="T85" s="82">
        <f t="shared" si="20"/>
        <v>5060</v>
      </c>
      <c r="U85" s="66"/>
    </row>
    <row r="86" spans="1:21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-71944</v>
      </c>
      <c r="M86" s="86">
        <v>-71944</v>
      </c>
      <c r="N86" s="85">
        <f t="shared" si="17"/>
        <v>1</v>
      </c>
      <c r="O86" s="86"/>
      <c r="P86" s="86"/>
      <c r="Q86" s="86"/>
      <c r="R86" s="86">
        <f t="shared" si="18"/>
        <v>-71944</v>
      </c>
      <c r="S86" s="113">
        <f t="shared" si="19"/>
        <v>1</v>
      </c>
      <c r="T86" s="86">
        <f t="shared" si="20"/>
        <v>0</v>
      </c>
      <c r="U86" s="66"/>
    </row>
    <row r="87" spans="1:21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2751000</v>
      </c>
      <c r="M87" s="12">
        <f t="shared" si="21"/>
        <v>2743364</v>
      </c>
      <c r="N87" s="83">
        <f t="shared" si="17"/>
        <v>0.997224282079244</v>
      </c>
      <c r="O87" s="12">
        <f>O88+O89+O93+O94</f>
        <v>0</v>
      </c>
      <c r="P87" s="12">
        <f t="shared" si="21"/>
        <v>0</v>
      </c>
      <c r="Q87" s="12">
        <f t="shared" si="21"/>
        <v>0</v>
      </c>
      <c r="R87" s="84">
        <f t="shared" si="18"/>
        <v>2751000</v>
      </c>
      <c r="S87" s="114">
        <f t="shared" si="19"/>
        <v>1.0027834439760819</v>
      </c>
      <c r="T87" s="84">
        <f t="shared" si="20"/>
        <v>7636</v>
      </c>
      <c r="U87" s="66"/>
    </row>
    <row r="88" spans="1:21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2680000</v>
      </c>
      <c r="M88" s="5">
        <v>2677560</v>
      </c>
      <c r="N88" s="81">
        <f t="shared" si="17"/>
        <v>0.999089552238806</v>
      </c>
      <c r="O88" s="5"/>
      <c r="P88" s="5"/>
      <c r="Q88" s="5"/>
      <c r="R88" s="82">
        <f t="shared" si="18"/>
        <v>2680000</v>
      </c>
      <c r="S88" s="112">
        <f t="shared" si="19"/>
        <v>1.0009112774316915</v>
      </c>
      <c r="T88" s="82">
        <f t="shared" si="20"/>
        <v>2440</v>
      </c>
      <c r="U88" s="66"/>
    </row>
    <row r="89" spans="1:21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81">
        <f t="shared" si="17"/>
        <v>0.9400571428571428</v>
      </c>
      <c r="O89" s="5"/>
      <c r="P89" s="5"/>
      <c r="Q89" s="5"/>
      <c r="R89" s="82">
        <f t="shared" si="18"/>
        <v>70000</v>
      </c>
      <c r="S89" s="112">
        <f t="shared" si="19"/>
        <v>1.0637651206613579</v>
      </c>
      <c r="T89" s="82">
        <f t="shared" si="20"/>
        <v>4196</v>
      </c>
      <c r="U89" s="66"/>
    </row>
    <row r="90" spans="1:21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2" t="e">
        <f t="shared" si="19"/>
        <v>#DIV/0!</v>
      </c>
      <c r="T90" s="82">
        <f t="shared" si="20"/>
        <v>0</v>
      </c>
      <c r="U90" s="66"/>
    </row>
    <row r="91" spans="1:21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2" t="e">
        <f t="shared" si="19"/>
        <v>#DIV/0!</v>
      </c>
      <c r="T91" s="82">
        <f t="shared" si="20"/>
        <v>0</v>
      </c>
      <c r="U91" s="66"/>
    </row>
    <row r="92" spans="1:21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2" t="e">
        <f t="shared" si="19"/>
        <v>#DIV/0!</v>
      </c>
      <c r="T92" s="82">
        <f t="shared" si="20"/>
        <v>0</v>
      </c>
      <c r="U92" s="66"/>
    </row>
    <row r="93" spans="1:21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2"/>
      <c r="T93" s="82">
        <f t="shared" si="20"/>
        <v>1000</v>
      </c>
      <c r="U93" s="66"/>
    </row>
    <row r="94" spans="1:21" ht="15.75">
      <c r="A94" s="10" t="s">
        <v>148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0</v>
      </c>
      <c r="M94" s="5"/>
      <c r="N94" s="81"/>
      <c r="O94" s="5"/>
      <c r="P94" s="5"/>
      <c r="Q94" s="5"/>
      <c r="R94" s="82">
        <f t="shared" si="18"/>
        <v>0</v>
      </c>
      <c r="S94" s="112"/>
      <c r="T94" s="82">
        <f t="shared" si="20"/>
        <v>0</v>
      </c>
      <c r="U94" s="66"/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3665000</v>
      </c>
      <c r="M95" s="12">
        <f t="shared" si="24"/>
        <v>3661287</v>
      </c>
      <c r="N95" s="83">
        <f t="shared" si="17"/>
        <v>0.9989869031377899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3665000</v>
      </c>
      <c r="S95" s="114">
        <f t="shared" si="19"/>
        <v>1.0010141242683241</v>
      </c>
      <c r="T95" s="84">
        <f t="shared" si="20"/>
        <v>3713</v>
      </c>
      <c r="U95" s="66"/>
    </row>
    <row r="96" spans="1:21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2"/>
      <c r="T96" s="82">
        <f t="shared" si="20"/>
        <v>0</v>
      </c>
      <c r="U96" s="66"/>
    </row>
    <row r="97" spans="1:21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3665000</v>
      </c>
      <c r="M97" s="5">
        <v>3661287</v>
      </c>
      <c r="N97" s="81">
        <f t="shared" si="17"/>
        <v>0.9989869031377899</v>
      </c>
      <c r="O97" s="5"/>
      <c r="P97" s="5"/>
      <c r="Q97" s="5"/>
      <c r="R97" s="82">
        <f t="shared" si="18"/>
        <v>3665000</v>
      </c>
      <c r="S97" s="112">
        <f t="shared" si="19"/>
        <v>1.0010141242683241</v>
      </c>
      <c r="T97" s="82">
        <f t="shared" si="20"/>
        <v>3713</v>
      </c>
      <c r="U97" s="66"/>
    </row>
    <row r="98" spans="1:21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4" t="e">
        <f t="shared" si="19"/>
        <v>#DIV/0!</v>
      </c>
      <c r="T98" s="84">
        <f t="shared" si="20"/>
        <v>0</v>
      </c>
      <c r="U98" s="66"/>
    </row>
    <row r="99" spans="1:21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4" t="e">
        <f t="shared" si="19"/>
        <v>#REF!</v>
      </c>
      <c r="T99" s="84" t="e">
        <f t="shared" si="20"/>
        <v>#REF!</v>
      </c>
      <c r="U99" s="66"/>
    </row>
    <row r="100" spans="1:21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4" t="e">
        <f t="shared" si="19"/>
        <v>#REF!</v>
      </c>
      <c r="T100" s="84" t="e">
        <f t="shared" si="20"/>
        <v>#REF!</v>
      </c>
      <c r="U100" s="66"/>
    </row>
    <row r="101" spans="1:21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4" t="e">
        <f t="shared" si="19"/>
        <v>#REF!</v>
      </c>
      <c r="T101" s="84" t="e">
        <f t="shared" si="20"/>
        <v>#REF!</v>
      </c>
      <c r="U101" s="66"/>
    </row>
    <row r="102" spans="1:21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12684153</v>
      </c>
      <c r="M102" s="12">
        <f>M103+M104+M108</f>
        <v>12474432</v>
      </c>
      <c r="N102" s="83">
        <f t="shared" si="17"/>
        <v>0.9834659042665285</v>
      </c>
      <c r="O102" s="12">
        <f>O103+O104+O108</f>
        <v>0</v>
      </c>
      <c r="P102" s="12">
        <f t="shared" si="26"/>
        <v>0</v>
      </c>
      <c r="Q102" s="12">
        <f t="shared" si="26"/>
        <v>0</v>
      </c>
      <c r="R102" s="84">
        <f t="shared" si="18"/>
        <v>12684153</v>
      </c>
      <c r="S102" s="114">
        <f t="shared" si="19"/>
        <v>1.0168120680765265</v>
      </c>
      <c r="T102" s="84">
        <f t="shared" si="20"/>
        <v>209721</v>
      </c>
      <c r="U102" s="66"/>
    </row>
    <row r="103" spans="1:21" ht="15.75">
      <c r="A103" s="10" t="s">
        <v>85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11625000</v>
      </c>
      <c r="M103" s="5">
        <v>11576167</v>
      </c>
      <c r="N103" s="81">
        <f t="shared" si="17"/>
        <v>0.995799311827957</v>
      </c>
      <c r="O103" s="5"/>
      <c r="P103" s="5"/>
      <c r="Q103" s="5"/>
      <c r="R103" s="82">
        <f t="shared" si="18"/>
        <v>11625000</v>
      </c>
      <c r="S103" s="112">
        <f t="shared" si="19"/>
        <v>1.004218408390273</v>
      </c>
      <c r="T103" s="82">
        <f t="shared" si="20"/>
        <v>48833</v>
      </c>
      <c r="U103" s="66"/>
    </row>
    <row r="104" spans="1:21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>L105+L106</f>
        <v>1070000</v>
      </c>
      <c r="M104" s="16">
        <f t="shared" si="27"/>
        <v>909112</v>
      </c>
      <c r="N104" s="85">
        <f t="shared" si="17"/>
        <v>0.8496373831775701</v>
      </c>
      <c r="O104" s="16">
        <f>O105+O106</f>
        <v>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3">
        <f t="shared" si="19"/>
        <v>1.1769726942334937</v>
      </c>
      <c r="T104" s="86">
        <f t="shared" si="20"/>
        <v>160888</v>
      </c>
      <c r="U104" s="66"/>
    </row>
    <row r="105" spans="1:21" ht="15.75">
      <c r="A105" s="10" t="s">
        <v>86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1012000</v>
      </c>
      <c r="M105" s="5">
        <v>851829</v>
      </c>
      <c r="N105" s="81">
        <f t="shared" si="17"/>
        <v>0.8417282608695652</v>
      </c>
      <c r="O105" s="5"/>
      <c r="P105" s="5"/>
      <c r="Q105" s="5"/>
      <c r="R105" s="82">
        <f t="shared" si="18"/>
        <v>1012000</v>
      </c>
      <c r="S105" s="112">
        <f t="shared" si="19"/>
        <v>1.1880318702462584</v>
      </c>
      <c r="T105" s="82">
        <f t="shared" si="20"/>
        <v>160171</v>
      </c>
      <c r="U105" s="66"/>
    </row>
    <row r="106" spans="1:21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57283</v>
      </c>
      <c r="N106" s="81">
        <f t="shared" si="17"/>
        <v>0.9876379310344827</v>
      </c>
      <c r="O106" s="5"/>
      <c r="P106" s="5"/>
      <c r="Q106" s="5"/>
      <c r="R106" s="82">
        <f t="shared" si="18"/>
        <v>58000</v>
      </c>
      <c r="S106" s="112">
        <f t="shared" si="19"/>
        <v>1.0125168025417663</v>
      </c>
      <c r="T106" s="82">
        <f t="shared" si="20"/>
        <v>717</v>
      </c>
      <c r="U106" s="66"/>
    </row>
    <row r="107" spans="1:21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2" t="e">
        <f t="shared" si="19"/>
        <v>#DIV/0!</v>
      </c>
      <c r="T107" s="82">
        <f t="shared" si="20"/>
        <v>0</v>
      </c>
      <c r="U107" s="66"/>
    </row>
    <row r="108" spans="1:21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-10847</v>
      </c>
      <c r="M108" s="86">
        <v>-10847</v>
      </c>
      <c r="N108" s="85">
        <f>M108/L108</f>
        <v>1</v>
      </c>
      <c r="O108" s="86"/>
      <c r="P108" s="86"/>
      <c r="Q108" s="86"/>
      <c r="R108" s="86">
        <f t="shared" si="18"/>
        <v>-10847</v>
      </c>
      <c r="S108" s="113"/>
      <c r="T108" s="86">
        <f t="shared" si="20"/>
        <v>0</v>
      </c>
      <c r="U108" s="66"/>
    </row>
    <row r="109" spans="1:21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35291490</v>
      </c>
      <c r="M109" s="12">
        <f>M110+M120+M124</f>
        <v>29876491</v>
      </c>
      <c r="N109" s="83">
        <f t="shared" si="17"/>
        <v>0.8465636049937251</v>
      </c>
      <c r="O109" s="12">
        <f>O110+O124</f>
        <v>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35291490</v>
      </c>
      <c r="S109" s="114">
        <f t="shared" si="19"/>
        <v>1.1812461510289143</v>
      </c>
      <c r="T109" s="84">
        <f t="shared" si="20"/>
        <v>5414999</v>
      </c>
      <c r="U109" s="66"/>
    </row>
    <row r="110" spans="1:21" ht="15.75">
      <c r="A110" s="91" t="s">
        <v>168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35291700</v>
      </c>
      <c r="M110" s="86">
        <f>M112+M113+M114+M118+M111</f>
        <v>29876701</v>
      </c>
      <c r="N110" s="85">
        <f t="shared" si="17"/>
        <v>0.8465645180028165</v>
      </c>
      <c r="O110" s="86">
        <f>O111+O112+O113+O114+O118</f>
        <v>0</v>
      </c>
      <c r="P110" s="86"/>
      <c r="Q110" s="86"/>
      <c r="R110" s="86">
        <f t="shared" si="18"/>
        <v>35291700</v>
      </c>
      <c r="S110" s="113">
        <f t="shared" si="19"/>
        <v>1.1812448770699282</v>
      </c>
      <c r="T110" s="86">
        <f t="shared" si="20"/>
        <v>5414999</v>
      </c>
      <c r="U110" s="66"/>
    </row>
    <row r="111" spans="1:21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306300</v>
      </c>
      <c r="M111" s="82">
        <v>272969</v>
      </c>
      <c r="N111" s="81">
        <f t="shared" si="17"/>
        <v>0.8911818478615736</v>
      </c>
      <c r="O111" s="82"/>
      <c r="P111" s="82"/>
      <c r="Q111" s="82"/>
      <c r="R111" s="82">
        <f t="shared" si="18"/>
        <v>306300</v>
      </c>
      <c r="S111" s="112"/>
      <c r="T111" s="82">
        <f>R111-M111</f>
        <v>33331</v>
      </c>
      <c r="U111" s="66"/>
    </row>
    <row r="112" spans="1:21" ht="15.75">
      <c r="A112" s="10" t="s">
        <v>167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26731590</v>
      </c>
      <c r="M112" s="5">
        <v>22001195</v>
      </c>
      <c r="N112" s="81">
        <f t="shared" si="17"/>
        <v>0.823041016265774</v>
      </c>
      <c r="O112" s="5"/>
      <c r="P112" s="5"/>
      <c r="Q112" s="5"/>
      <c r="R112" s="82">
        <f t="shared" si="18"/>
        <v>26731590</v>
      </c>
      <c r="S112" s="112">
        <f t="shared" si="19"/>
        <v>1.2150062757954738</v>
      </c>
      <c r="T112" s="82">
        <f t="shared" si="20"/>
        <v>4730395</v>
      </c>
      <c r="U112" s="66"/>
    </row>
    <row r="113" spans="1:21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5510810</v>
      </c>
      <c r="M113" s="5">
        <v>5501514</v>
      </c>
      <c r="N113" s="81">
        <f t="shared" si="17"/>
        <v>0.9983131336409711</v>
      </c>
      <c r="O113" s="5"/>
      <c r="P113" s="5"/>
      <c r="Q113" s="5"/>
      <c r="R113" s="82">
        <f t="shared" si="18"/>
        <v>5510810</v>
      </c>
      <c r="S113" s="112">
        <f t="shared" si="19"/>
        <v>1.0016897166852616</v>
      </c>
      <c r="T113" s="82">
        <f t="shared" si="20"/>
        <v>9296</v>
      </c>
      <c r="U113" s="66"/>
    </row>
    <row r="114" spans="1:21" ht="13.5" customHeight="1">
      <c r="A114" s="10" t="s">
        <v>149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1794000</v>
      </c>
      <c r="M114" s="5">
        <v>1157928</v>
      </c>
      <c r="N114" s="81">
        <f t="shared" si="17"/>
        <v>0.6454448160535117</v>
      </c>
      <c r="O114" s="5"/>
      <c r="P114" s="5"/>
      <c r="Q114" s="5"/>
      <c r="R114" s="82">
        <f t="shared" si="18"/>
        <v>1794000</v>
      </c>
      <c r="S114" s="112">
        <f t="shared" si="19"/>
        <v>1.549319128650486</v>
      </c>
      <c r="T114" s="82">
        <f t="shared" si="20"/>
        <v>636072</v>
      </c>
      <c r="U114" s="66"/>
    </row>
    <row r="115" spans="1:21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2" t="e">
        <f t="shared" si="19"/>
        <v>#DIV/0!</v>
      </c>
      <c r="T115" s="82">
        <f t="shared" si="20"/>
        <v>0</v>
      </c>
      <c r="U115" s="66"/>
    </row>
    <row r="116" spans="1:21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2" t="e">
        <f t="shared" si="19"/>
        <v>#DIV/0!</v>
      </c>
      <c r="T116" s="82">
        <f t="shared" si="20"/>
        <v>0</v>
      </c>
      <c r="U116" s="66"/>
    </row>
    <row r="117" spans="1:21" ht="15.75" hidden="1">
      <c r="A117" s="10" t="s">
        <v>116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2" t="e">
        <f t="shared" si="19"/>
        <v>#DIV/0!</v>
      </c>
      <c r="T117" s="82">
        <f t="shared" si="20"/>
        <v>0</v>
      </c>
      <c r="U117" s="66"/>
    </row>
    <row r="118" spans="1:21" ht="15" customHeight="1">
      <c r="A118" s="10" t="s">
        <v>174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949000</v>
      </c>
      <c r="M118" s="5">
        <v>943095</v>
      </c>
      <c r="N118" s="81">
        <f t="shared" si="17"/>
        <v>0.9937776606954689</v>
      </c>
      <c r="O118" s="5"/>
      <c r="P118" s="5"/>
      <c r="Q118" s="5"/>
      <c r="R118" s="82">
        <f t="shared" si="18"/>
        <v>949000</v>
      </c>
      <c r="S118" s="112">
        <f t="shared" si="19"/>
        <v>1.006261299232845</v>
      </c>
      <c r="T118" s="82">
        <f t="shared" si="20"/>
        <v>5905</v>
      </c>
      <c r="U118" s="66"/>
    </row>
    <row r="119" spans="1:21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2">
        <f t="shared" si="19"/>
        <v>1.0467866295280133</v>
      </c>
      <c r="T119" s="82">
        <f t="shared" si="20"/>
        <v>168055</v>
      </c>
      <c r="U119" s="66"/>
    </row>
    <row r="120" spans="1:21" ht="15.75">
      <c r="A120" s="17" t="s">
        <v>173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3" t="e">
        <f t="shared" si="19"/>
        <v>#DIV/0!</v>
      </c>
      <c r="T120" s="86">
        <f t="shared" si="20"/>
        <v>0</v>
      </c>
      <c r="U120" s="66"/>
    </row>
    <row r="121" spans="1:21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2" t="e">
        <f t="shared" si="19"/>
        <v>#DIV/0!</v>
      </c>
      <c r="T121" s="82">
        <f t="shared" si="20"/>
        <v>0</v>
      </c>
      <c r="U121" s="66"/>
    </row>
    <row r="122" spans="1:21" ht="15.75">
      <c r="A122" s="10" t="s">
        <v>167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2" t="e">
        <f t="shared" si="19"/>
        <v>#DIV/0!</v>
      </c>
      <c r="T122" s="82">
        <f t="shared" si="20"/>
        <v>0</v>
      </c>
      <c r="U122" s="66"/>
    </row>
    <row r="123" spans="1:21" ht="15.75">
      <c r="A123" s="36" t="s">
        <v>137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2" t="e">
        <f t="shared" si="19"/>
        <v>#DIV/0!</v>
      </c>
      <c r="T123" s="82">
        <f t="shared" si="20"/>
        <v>0</v>
      </c>
      <c r="U123" s="66"/>
    </row>
    <row r="124" spans="1:21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3">
        <f t="shared" si="19"/>
        <v>1</v>
      </c>
      <c r="T124" s="86">
        <f t="shared" si="20"/>
        <v>0</v>
      </c>
      <c r="U124" s="66"/>
    </row>
    <row r="125" spans="1:21" ht="15.75" hidden="1">
      <c r="A125" s="10" t="s">
        <v>149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2" t="e">
        <f t="shared" si="19"/>
        <v>#DIV/0!</v>
      </c>
      <c r="T125" s="82">
        <f t="shared" si="20"/>
        <v>0</v>
      </c>
      <c r="U125" s="66"/>
    </row>
    <row r="126" spans="1:21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4688000</v>
      </c>
      <c r="M126" s="12">
        <f>M127+M130+M131</f>
        <v>4205259</v>
      </c>
      <c r="N126" s="83">
        <f t="shared" si="17"/>
        <v>0.8970262372013652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4688000</v>
      </c>
      <c r="S126" s="114">
        <f t="shared" si="19"/>
        <v>1.1147945941022896</v>
      </c>
      <c r="T126" s="12">
        <f>T127+T130+T131</f>
        <v>482741</v>
      </c>
      <c r="U126" s="66"/>
    </row>
    <row r="127" spans="1:21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4502000</v>
      </c>
      <c r="M127" s="86">
        <f>M128+M129</f>
        <v>4050240</v>
      </c>
      <c r="N127" s="85">
        <f t="shared" si="17"/>
        <v>0.8996534873389604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4502000</v>
      </c>
      <c r="S127" s="113">
        <f t="shared" si="19"/>
        <v>1.1115390692897211</v>
      </c>
      <c r="T127" s="86">
        <f t="shared" si="31"/>
        <v>451760</v>
      </c>
      <c r="U127" s="66"/>
    </row>
    <row r="128" spans="1:21" ht="15.75">
      <c r="A128" s="10" t="s">
        <v>160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4502000</v>
      </c>
      <c r="M128" s="5">
        <v>4050240</v>
      </c>
      <c r="N128" s="81">
        <f t="shared" si="17"/>
        <v>0.8996534873389604</v>
      </c>
      <c r="O128" s="5"/>
      <c r="P128" s="5"/>
      <c r="Q128" s="5"/>
      <c r="R128" s="82">
        <f t="shared" si="18"/>
        <v>4502000</v>
      </c>
      <c r="S128" s="112">
        <f t="shared" si="19"/>
        <v>1.1115390692897211</v>
      </c>
      <c r="T128" s="82">
        <f t="shared" si="20"/>
        <v>451760</v>
      </c>
      <c r="U128" s="66"/>
    </row>
    <row r="129" spans="1:21" ht="15.75">
      <c r="A129" s="10" t="s">
        <v>159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2" t="e">
        <f t="shared" si="19"/>
        <v>#DIV/0!</v>
      </c>
      <c r="T129" s="82"/>
      <c r="U129" s="66"/>
    </row>
    <row r="130" spans="1:21" ht="15.75">
      <c r="A130" s="91" t="s">
        <v>137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>
        <v>136</v>
      </c>
      <c r="N130" s="85">
        <f t="shared" si="17"/>
        <v>0.02266666666666667</v>
      </c>
      <c r="O130" s="86"/>
      <c r="P130" s="86"/>
      <c r="Q130" s="86"/>
      <c r="R130" s="86">
        <f t="shared" si="18"/>
        <v>6000</v>
      </c>
      <c r="S130" s="113">
        <f t="shared" si="19"/>
        <v>44.11764705882353</v>
      </c>
      <c r="T130" s="86">
        <f t="shared" si="20"/>
        <v>5864</v>
      </c>
      <c r="U130" s="66"/>
    </row>
    <row r="131" spans="1:21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154883</v>
      </c>
      <c r="N131" s="85">
        <f t="shared" si="17"/>
        <v>0.8604611111111111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3">
        <f t="shared" si="19"/>
        <v>1.162167571650859</v>
      </c>
      <c r="T131" s="86">
        <f t="shared" si="32"/>
        <v>25117</v>
      </c>
      <c r="U131" s="66"/>
    </row>
    <row r="132" spans="1:21" ht="15.75">
      <c r="A132" s="10" t="s">
        <v>116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154883</v>
      </c>
      <c r="N132" s="81">
        <f t="shared" si="17"/>
        <v>0.8604611111111111</v>
      </c>
      <c r="O132" s="5"/>
      <c r="P132" s="5"/>
      <c r="Q132" s="5"/>
      <c r="R132" s="82">
        <f t="shared" si="18"/>
        <v>180000</v>
      </c>
      <c r="S132" s="112">
        <f t="shared" si="19"/>
        <v>1.162167571650859</v>
      </c>
      <c r="T132" s="82">
        <f t="shared" si="20"/>
        <v>25117</v>
      </c>
      <c r="U132" s="66"/>
    </row>
    <row r="133" spans="1:21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2" t="e">
        <f t="shared" si="19"/>
        <v>#DIV/0!</v>
      </c>
      <c r="T133" s="84">
        <f t="shared" si="20"/>
        <v>0</v>
      </c>
      <c r="U133" s="66"/>
    </row>
    <row r="134" spans="1:21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2" t="e">
        <f t="shared" si="19"/>
        <v>#DIV/0!</v>
      </c>
      <c r="T134" s="84">
        <f t="shared" si="20"/>
        <v>0</v>
      </c>
      <c r="U134" s="66"/>
    </row>
    <row r="135" spans="1:21" ht="15.75" hidden="1">
      <c r="A135" s="10" t="s">
        <v>117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2" t="e">
        <f t="shared" si="19"/>
        <v>#DIV/0!</v>
      </c>
      <c r="T135" s="84">
        <f t="shared" si="20"/>
        <v>0</v>
      </c>
      <c r="U135" s="66"/>
    </row>
    <row r="136" spans="1:21" ht="15.75">
      <c r="A136" s="10" t="s">
        <v>161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2" t="e">
        <f t="shared" si="19"/>
        <v>#DIV/0!</v>
      </c>
      <c r="T136" s="82">
        <f t="shared" si="20"/>
        <v>0</v>
      </c>
      <c r="U136" s="66"/>
    </row>
    <row r="137" spans="1:21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36917419</v>
      </c>
      <c r="M137" s="12">
        <f>M144+M152+M156+M157</f>
        <v>35562578</v>
      </c>
      <c r="N137" s="83">
        <f t="shared" si="17"/>
        <v>0.963300765960914</v>
      </c>
      <c r="O137" s="12">
        <f>O144+O152+O156+O157</f>
        <v>2599157</v>
      </c>
      <c r="P137" s="12">
        <f>P144+P152+P156+P157</f>
        <v>0</v>
      </c>
      <c r="Q137" s="12">
        <f>Q144+Q152+Q156+Q157</f>
        <v>0</v>
      </c>
      <c r="R137" s="84">
        <f t="shared" si="18"/>
        <v>39516576</v>
      </c>
      <c r="S137" s="114">
        <f t="shared" si="19"/>
        <v>1.1111842341688503</v>
      </c>
      <c r="T137" s="12">
        <f>T144+T152+T156+T157</f>
        <v>3953998</v>
      </c>
      <c r="U137" s="66"/>
    </row>
    <row r="138" spans="1:21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2" t="e">
        <f t="shared" si="19"/>
        <v>#DIV/0!</v>
      </c>
      <c r="T138" s="86">
        <f t="shared" si="20"/>
        <v>0</v>
      </c>
      <c r="U138" s="66">
        <f aca="true" t="shared" si="36" ref="U138:U148">L138-M138</f>
        <v>0</v>
      </c>
    </row>
    <row r="139" spans="1:21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2" t="e">
        <f t="shared" si="19"/>
        <v>#DIV/0!</v>
      </c>
      <c r="T139" s="84">
        <f t="shared" si="20"/>
        <v>0</v>
      </c>
      <c r="U139" s="66">
        <f t="shared" si="36"/>
        <v>0</v>
      </c>
    </row>
    <row r="140" spans="1:21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2" t="e">
        <f t="shared" si="19"/>
        <v>#DIV/0!</v>
      </c>
      <c r="T140" s="82">
        <f t="shared" si="20"/>
        <v>0</v>
      </c>
      <c r="U140" s="66">
        <f t="shared" si="36"/>
        <v>0</v>
      </c>
    </row>
    <row r="141" spans="1:21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2" t="e">
        <f t="shared" si="19"/>
        <v>#DIV/0!</v>
      </c>
      <c r="T141" s="82">
        <f t="shared" si="20"/>
        <v>0</v>
      </c>
      <c r="U141" s="66">
        <f t="shared" si="36"/>
        <v>0</v>
      </c>
    </row>
    <row r="142" spans="1:21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2" t="e">
        <f t="shared" si="19"/>
        <v>#DIV/0!</v>
      </c>
      <c r="T142" s="82">
        <f t="shared" si="20"/>
        <v>0</v>
      </c>
      <c r="U142" s="66">
        <f t="shared" si="36"/>
        <v>0</v>
      </c>
    </row>
    <row r="143" spans="1:21" ht="15.75" hidden="1">
      <c r="A143" s="10" t="s">
        <v>137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2" t="e">
        <f t="shared" si="19"/>
        <v>#DIV/0!</v>
      </c>
      <c r="T143" s="82">
        <f t="shared" si="20"/>
        <v>0</v>
      </c>
      <c r="U143" s="66">
        <f t="shared" si="36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7" ref="J144:J162">I144/H144</f>
        <v>0.8742875230322031</v>
      </c>
      <c r="K144" s="16">
        <f>K146+K148+K149+K150+K151</f>
        <v>0</v>
      </c>
      <c r="L144" s="16">
        <f>L149+L151</f>
        <v>10200000</v>
      </c>
      <c r="M144" s="16">
        <f>M149+M151</f>
        <v>9248159</v>
      </c>
      <c r="N144" s="85">
        <f t="shared" si="17"/>
        <v>0.9066822549019607</v>
      </c>
      <c r="O144" s="16">
        <f aca="true" t="shared" si="38" ref="O144:T144">O149+O151</f>
        <v>0</v>
      </c>
      <c r="P144" s="16">
        <f t="shared" si="38"/>
        <v>0</v>
      </c>
      <c r="Q144" s="16">
        <f t="shared" si="38"/>
        <v>0</v>
      </c>
      <c r="R144" s="86">
        <f t="shared" si="18"/>
        <v>10200000</v>
      </c>
      <c r="S144" s="113">
        <f t="shared" si="19"/>
        <v>1.1029222140320036</v>
      </c>
      <c r="T144" s="16">
        <f t="shared" si="38"/>
        <v>951841</v>
      </c>
      <c r="U144" s="66"/>
    </row>
    <row r="145" spans="1:21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7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2">
        <f t="shared" si="19"/>
        <v>0</v>
      </c>
      <c r="T145" s="86">
        <f t="shared" si="20"/>
        <v>-12</v>
      </c>
      <c r="U145" s="66"/>
    </row>
    <row r="146" spans="1:21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7"/>
        <v>0</v>
      </c>
      <c r="K146" s="5"/>
      <c r="L146" s="5"/>
      <c r="M146" s="5"/>
      <c r="N146" s="83" t="e">
        <f aca="true" t="shared" si="39" ref="N146:N209">M146/L146</f>
        <v>#DIV/0!</v>
      </c>
      <c r="O146" s="5"/>
      <c r="P146" s="5"/>
      <c r="Q146" s="5"/>
      <c r="R146" s="84">
        <f aca="true" t="shared" si="40" ref="R146:R209">L146+O146</f>
        <v>0</v>
      </c>
      <c r="S146" s="112" t="e">
        <f t="shared" si="19"/>
        <v>#DIV/0!</v>
      </c>
      <c r="T146" s="82">
        <f t="shared" si="20"/>
        <v>0</v>
      </c>
      <c r="U146" s="66"/>
    </row>
    <row r="147" spans="1:21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7"/>
        <v>#DIV/0!</v>
      </c>
      <c r="K147" s="5"/>
      <c r="L147" s="5"/>
      <c r="M147" s="5"/>
      <c r="N147" s="83" t="e">
        <f t="shared" si="39"/>
        <v>#DIV/0!</v>
      </c>
      <c r="O147" s="5"/>
      <c r="P147" s="5"/>
      <c r="Q147" s="5"/>
      <c r="R147" s="84">
        <f t="shared" si="40"/>
        <v>0</v>
      </c>
      <c r="S147" s="112" t="e">
        <f t="shared" si="19"/>
        <v>#DIV/0!</v>
      </c>
      <c r="T147" s="82">
        <f t="shared" si="20"/>
        <v>0</v>
      </c>
      <c r="U147" s="66"/>
    </row>
    <row r="148" spans="1:21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1" ref="F148:F162">C148/B148</f>
        <v>0.9348349344978166</v>
      </c>
      <c r="G148" s="5"/>
      <c r="H148" s="5">
        <v>1175000</v>
      </c>
      <c r="I148" s="5"/>
      <c r="J148" s="6">
        <f t="shared" si="37"/>
        <v>0</v>
      </c>
      <c r="K148" s="5"/>
      <c r="L148" s="5"/>
      <c r="M148" s="5"/>
      <c r="N148" s="83" t="e">
        <f t="shared" si="39"/>
        <v>#DIV/0!</v>
      </c>
      <c r="O148" s="5"/>
      <c r="P148" s="5"/>
      <c r="Q148" s="5"/>
      <c r="R148" s="84">
        <f t="shared" si="40"/>
        <v>0</v>
      </c>
      <c r="S148" s="112" t="e">
        <f t="shared" si="19"/>
        <v>#DIV/0!</v>
      </c>
      <c r="T148" s="82">
        <f t="shared" si="20"/>
        <v>0</v>
      </c>
      <c r="U148" s="66"/>
    </row>
    <row r="149" spans="1:21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1"/>
        <v>0.9241222222222222</v>
      </c>
      <c r="G149" s="5"/>
      <c r="H149" s="5">
        <v>4170000</v>
      </c>
      <c r="I149" s="5"/>
      <c r="J149" s="6">
        <f t="shared" si="37"/>
        <v>0</v>
      </c>
      <c r="K149" s="5"/>
      <c r="L149" s="5">
        <v>10150000</v>
      </c>
      <c r="M149" s="5">
        <v>9203931</v>
      </c>
      <c r="N149" s="81">
        <f t="shared" si="39"/>
        <v>0.9067912315270936</v>
      </c>
      <c r="O149" s="5"/>
      <c r="P149" s="5"/>
      <c r="Q149" s="5"/>
      <c r="R149" s="82">
        <f t="shared" si="40"/>
        <v>10150000</v>
      </c>
      <c r="S149" s="112">
        <f t="shared" si="19"/>
        <v>1.102789666719579</v>
      </c>
      <c r="T149" s="82">
        <f t="shared" si="20"/>
        <v>946069</v>
      </c>
      <c r="U149" s="66"/>
    </row>
    <row r="150" spans="1:21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1"/>
        <v>1</v>
      </c>
      <c r="G150" s="86"/>
      <c r="H150" s="86">
        <v>1700000</v>
      </c>
      <c r="I150" s="86"/>
      <c r="J150" s="85">
        <f t="shared" si="37"/>
        <v>0</v>
      </c>
      <c r="K150" s="86"/>
      <c r="L150" s="86"/>
      <c r="M150" s="86"/>
      <c r="N150" s="81" t="e">
        <f t="shared" si="39"/>
        <v>#DIV/0!</v>
      </c>
      <c r="O150" s="86"/>
      <c r="P150" s="86"/>
      <c r="Q150" s="86"/>
      <c r="R150" s="82">
        <f t="shared" si="40"/>
        <v>0</v>
      </c>
      <c r="S150" s="112" t="e">
        <f aca="true" t="shared" si="42" ref="S150:S213">R150/M150</f>
        <v>#DIV/0!</v>
      </c>
      <c r="T150" s="86">
        <f t="shared" si="20"/>
        <v>0</v>
      </c>
      <c r="U150" s="66"/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1"/>
        <v>0.99996</v>
      </c>
      <c r="G151" s="5"/>
      <c r="H151" s="5">
        <v>200000</v>
      </c>
      <c r="I151" s="5"/>
      <c r="J151" s="6">
        <f t="shared" si="37"/>
        <v>0</v>
      </c>
      <c r="K151" s="5"/>
      <c r="L151" s="5">
        <v>50000</v>
      </c>
      <c r="M151" s="5">
        <v>44228</v>
      </c>
      <c r="N151" s="81">
        <f t="shared" si="39"/>
        <v>0.88456</v>
      </c>
      <c r="O151" s="5"/>
      <c r="P151" s="5"/>
      <c r="Q151" s="5"/>
      <c r="R151" s="82">
        <f t="shared" si="40"/>
        <v>50000</v>
      </c>
      <c r="S151" s="112">
        <f t="shared" si="42"/>
        <v>1.1305055620873654</v>
      </c>
      <c r="T151" s="82">
        <f aca="true" t="shared" si="43" ref="T151:T216">R151-M151</f>
        <v>5772</v>
      </c>
      <c r="U151" s="66"/>
      <c r="V151" s="66"/>
    </row>
    <row r="152" spans="1:21" ht="15.75">
      <c r="A152" s="91" t="s">
        <v>162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26458274</v>
      </c>
      <c r="M152" s="86">
        <f>M153+M154+M155</f>
        <v>26058274</v>
      </c>
      <c r="N152" s="85">
        <f t="shared" si="39"/>
        <v>0.9848818558610437</v>
      </c>
      <c r="O152" s="86">
        <f aca="true" t="shared" si="44" ref="O152:T152">O153+O154+O155</f>
        <v>2599157</v>
      </c>
      <c r="P152" s="86">
        <f t="shared" si="44"/>
        <v>0</v>
      </c>
      <c r="Q152" s="86">
        <f t="shared" si="44"/>
        <v>0</v>
      </c>
      <c r="R152" s="86">
        <f t="shared" si="40"/>
        <v>29057431</v>
      </c>
      <c r="S152" s="113">
        <f t="shared" si="42"/>
        <v>1.1150942307230325</v>
      </c>
      <c r="T152" s="86">
        <f t="shared" si="44"/>
        <v>2999157</v>
      </c>
      <c r="U152" s="66"/>
    </row>
    <row r="153" spans="1:21" ht="15.75">
      <c r="A153" s="101" t="s">
        <v>129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1"/>
        <v>0.9583462806977497</v>
      </c>
      <c r="G153" s="82"/>
      <c r="H153" s="82">
        <v>8444000</v>
      </c>
      <c r="I153" s="82">
        <v>7631000</v>
      </c>
      <c r="J153" s="81">
        <f t="shared" si="37"/>
        <v>0.9037186167693037</v>
      </c>
      <c r="K153" s="82"/>
      <c r="L153" s="82">
        <v>13243274</v>
      </c>
      <c r="M153" s="82">
        <v>13243274</v>
      </c>
      <c r="N153" s="81">
        <f t="shared" si="39"/>
        <v>1</v>
      </c>
      <c r="O153" s="82">
        <v>2599157</v>
      </c>
      <c r="P153" s="82"/>
      <c r="Q153" s="82"/>
      <c r="R153" s="82">
        <f t="shared" si="40"/>
        <v>15842431</v>
      </c>
      <c r="S153" s="112">
        <f t="shared" si="42"/>
        <v>1.1962624197007476</v>
      </c>
      <c r="T153" s="82">
        <f t="shared" si="43"/>
        <v>2599157</v>
      </c>
      <c r="U153" s="66"/>
    </row>
    <row r="154" spans="1:21" ht="15.75">
      <c r="A154" s="101" t="s">
        <v>163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6465000</v>
      </c>
      <c r="M154" s="82">
        <v>6465000</v>
      </c>
      <c r="N154" s="81">
        <f t="shared" si="39"/>
        <v>1</v>
      </c>
      <c r="O154" s="82"/>
      <c r="P154" s="82"/>
      <c r="Q154" s="82"/>
      <c r="R154" s="82">
        <f t="shared" si="40"/>
        <v>6465000</v>
      </c>
      <c r="S154" s="112">
        <f t="shared" si="42"/>
        <v>1</v>
      </c>
      <c r="T154" s="82">
        <f t="shared" si="43"/>
        <v>0</v>
      </c>
      <c r="U154" s="66"/>
    </row>
    <row r="155" spans="1:25" ht="15.75">
      <c r="A155" s="101" t="s">
        <v>130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1"/>
        <v>0.9904362666666666</v>
      </c>
      <c r="G155" s="82">
        <v>0</v>
      </c>
      <c r="H155" s="82">
        <v>2706000</v>
      </c>
      <c r="I155" s="82">
        <v>2706000</v>
      </c>
      <c r="J155" s="81">
        <f t="shared" si="37"/>
        <v>1</v>
      </c>
      <c r="K155" s="82"/>
      <c r="L155" s="82">
        <v>6750000</v>
      </c>
      <c r="M155" s="82">
        <v>6350000</v>
      </c>
      <c r="N155" s="81">
        <f t="shared" si="39"/>
        <v>0.9407407407407408</v>
      </c>
      <c r="O155" s="82"/>
      <c r="P155" s="82"/>
      <c r="Q155" s="82"/>
      <c r="R155" s="82">
        <f t="shared" si="40"/>
        <v>6750000</v>
      </c>
      <c r="S155" s="112">
        <f t="shared" si="42"/>
        <v>1.062992125984252</v>
      </c>
      <c r="T155" s="82">
        <f t="shared" si="43"/>
        <v>400000</v>
      </c>
      <c r="U155" s="66"/>
      <c r="Y155" s="65" t="s">
        <v>151</v>
      </c>
    </row>
    <row r="156" spans="1:21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1"/>
        <v>0.592</v>
      </c>
      <c r="G156" s="16">
        <v>0</v>
      </c>
      <c r="H156" s="16">
        <v>125000</v>
      </c>
      <c r="I156" s="16">
        <v>70000</v>
      </c>
      <c r="J156" s="21">
        <f t="shared" si="37"/>
        <v>0.56</v>
      </c>
      <c r="K156" s="16"/>
      <c r="L156" s="16">
        <v>275000</v>
      </c>
      <c r="M156" s="16">
        <v>272000</v>
      </c>
      <c r="N156" s="85">
        <f t="shared" si="39"/>
        <v>0.9890909090909091</v>
      </c>
      <c r="O156" s="16"/>
      <c r="P156" s="16"/>
      <c r="Q156" s="16"/>
      <c r="R156" s="86">
        <f t="shared" si="40"/>
        <v>275000</v>
      </c>
      <c r="S156" s="113">
        <f t="shared" si="42"/>
        <v>1.0110294117647058</v>
      </c>
      <c r="T156" s="86">
        <f t="shared" si="43"/>
        <v>3000</v>
      </c>
      <c r="U156" s="66"/>
    </row>
    <row r="157" spans="1:21" ht="15.75">
      <c r="A157" s="91" t="s">
        <v>32</v>
      </c>
      <c r="B157" s="86"/>
      <c r="C157" s="86"/>
      <c r="D157" s="85"/>
      <c r="E157" s="86"/>
      <c r="F157" s="85" t="e">
        <f t="shared" si="41"/>
        <v>#DIV/0!</v>
      </c>
      <c r="G157" s="86"/>
      <c r="H157" s="86">
        <f>B157+G157</f>
        <v>0</v>
      </c>
      <c r="I157" s="86"/>
      <c r="J157" s="85" t="e">
        <f t="shared" si="37"/>
        <v>#DIV/0!</v>
      </c>
      <c r="K157" s="86"/>
      <c r="L157" s="86">
        <v>-15855</v>
      </c>
      <c r="M157" s="86">
        <v>-15855</v>
      </c>
      <c r="N157" s="85">
        <f t="shared" si="39"/>
        <v>1</v>
      </c>
      <c r="O157" s="86"/>
      <c r="P157" s="86"/>
      <c r="Q157" s="86"/>
      <c r="R157" s="86">
        <f t="shared" si="40"/>
        <v>-15855</v>
      </c>
      <c r="S157" s="113">
        <f t="shared" si="42"/>
        <v>1</v>
      </c>
      <c r="T157" s="86">
        <f t="shared" si="43"/>
        <v>0</v>
      </c>
      <c r="U157" s="66"/>
    </row>
    <row r="158" spans="1:21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1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7"/>
        <v>0.8635230891583866</v>
      </c>
      <c r="K158" s="12"/>
      <c r="L158" s="12">
        <f>L159+L163+L164+L168+L170+L174+L185</f>
        <v>53220976</v>
      </c>
      <c r="M158" s="12">
        <f>M159+M164+M170+M174+M185</f>
        <v>50220770</v>
      </c>
      <c r="N158" s="83">
        <f t="shared" si="39"/>
        <v>0.943627377295749</v>
      </c>
      <c r="O158" s="12">
        <f>O159+O163+O164+O168+O170+O174+O185</f>
        <v>2035000</v>
      </c>
      <c r="P158" s="12">
        <f>P159+P163+P164+P168+P170+P174+P185</f>
        <v>0</v>
      </c>
      <c r="Q158" s="12">
        <f>Q159+Q163+Q164+Q168+Q170+Q174+Q185</f>
        <v>0</v>
      </c>
      <c r="R158" s="84">
        <f t="shared" si="40"/>
        <v>55255976</v>
      </c>
      <c r="S158" s="114">
        <f t="shared" si="42"/>
        <v>1.10026142570096</v>
      </c>
      <c r="T158" s="84">
        <f t="shared" si="43"/>
        <v>5035206</v>
      </c>
      <c r="U158" s="66"/>
    </row>
    <row r="159" spans="1:21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1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7"/>
        <v>0.8540850149931113</v>
      </c>
      <c r="K159" s="16">
        <f>K160+K161+K162</f>
        <v>0</v>
      </c>
      <c r="L159" s="16">
        <f>L160+L161</f>
        <v>22321000</v>
      </c>
      <c r="M159" s="16">
        <f>M160+M161</f>
        <v>20946752</v>
      </c>
      <c r="N159" s="85">
        <f t="shared" si="39"/>
        <v>0.9384325075041441</v>
      </c>
      <c r="O159" s="16">
        <f>O160+O161+O162</f>
        <v>0</v>
      </c>
      <c r="P159" s="16">
        <f>P160+P161+P162</f>
        <v>0</v>
      </c>
      <c r="Q159" s="16"/>
      <c r="R159" s="86">
        <f t="shared" si="40"/>
        <v>22321000</v>
      </c>
      <c r="S159" s="113">
        <f t="shared" si="42"/>
        <v>1.0656067346383822</v>
      </c>
      <c r="T159" s="86">
        <f t="shared" si="43"/>
        <v>1374248</v>
      </c>
      <c r="U159" s="66"/>
    </row>
    <row r="160" spans="1:21" ht="15.75">
      <c r="A160" s="10" t="s">
        <v>164</v>
      </c>
      <c r="B160" s="5">
        <v>1865000</v>
      </c>
      <c r="C160" s="5"/>
      <c r="D160" s="6">
        <f>C160/B160</f>
        <v>0</v>
      </c>
      <c r="E160" s="5"/>
      <c r="F160" s="6">
        <f t="shared" si="41"/>
        <v>0</v>
      </c>
      <c r="G160" s="5"/>
      <c r="H160" s="5">
        <v>2540000</v>
      </c>
      <c r="I160" s="5"/>
      <c r="J160" s="6">
        <f t="shared" si="37"/>
        <v>0</v>
      </c>
      <c r="K160" s="5"/>
      <c r="L160" s="5">
        <v>7075000</v>
      </c>
      <c r="M160" s="5">
        <f>6446193+614239</f>
        <v>7060432</v>
      </c>
      <c r="N160" s="81">
        <f t="shared" si="39"/>
        <v>0.9979409187279152</v>
      </c>
      <c r="O160" s="5"/>
      <c r="P160" s="5"/>
      <c r="Q160" s="5"/>
      <c r="R160" s="82">
        <f t="shared" si="40"/>
        <v>7075000</v>
      </c>
      <c r="S160" s="112">
        <f t="shared" si="42"/>
        <v>1.002063329835908</v>
      </c>
      <c r="T160" s="82">
        <f t="shared" si="43"/>
        <v>14568</v>
      </c>
      <c r="U160" s="66"/>
    </row>
    <row r="161" spans="1:21" ht="15.75">
      <c r="A161" s="10" t="s">
        <v>115</v>
      </c>
      <c r="B161" s="5">
        <v>5250000</v>
      </c>
      <c r="C161" s="5"/>
      <c r="D161" s="6">
        <f>C161/B161</f>
        <v>0</v>
      </c>
      <c r="E161" s="5"/>
      <c r="F161" s="6">
        <f t="shared" si="41"/>
        <v>0</v>
      </c>
      <c r="G161" s="5"/>
      <c r="H161" s="5">
        <v>8034000</v>
      </c>
      <c r="I161" s="5"/>
      <c r="J161" s="6">
        <f t="shared" si="37"/>
        <v>0</v>
      </c>
      <c r="K161" s="5"/>
      <c r="L161" s="5">
        <v>15246000</v>
      </c>
      <c r="M161" s="5">
        <f>13885623+697</f>
        <v>13886320</v>
      </c>
      <c r="N161" s="81">
        <f t="shared" si="39"/>
        <v>0.9108172635445363</v>
      </c>
      <c r="O161" s="5"/>
      <c r="P161" s="5"/>
      <c r="Q161" s="5"/>
      <c r="R161" s="82">
        <f t="shared" si="40"/>
        <v>15246000</v>
      </c>
      <c r="S161" s="112">
        <f t="shared" si="42"/>
        <v>1.097915070371416</v>
      </c>
      <c r="T161" s="82">
        <f t="shared" si="43"/>
        <v>1359680</v>
      </c>
      <c r="U161" s="66"/>
    </row>
    <row r="162" spans="1:21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1"/>
        <v>0</v>
      </c>
      <c r="G162" s="5"/>
      <c r="H162" s="5">
        <v>1765000</v>
      </c>
      <c r="I162" s="5"/>
      <c r="J162" s="6">
        <f t="shared" si="37"/>
        <v>0</v>
      </c>
      <c r="K162" s="5"/>
      <c r="L162" s="5">
        <v>0</v>
      </c>
      <c r="M162" s="5">
        <v>3833124</v>
      </c>
      <c r="N162" s="83" t="e">
        <f t="shared" si="39"/>
        <v>#DIV/0!</v>
      </c>
      <c r="O162" s="5"/>
      <c r="P162" s="5"/>
      <c r="Q162" s="5"/>
      <c r="R162" s="84">
        <f t="shared" si="40"/>
        <v>0</v>
      </c>
      <c r="S162" s="112">
        <f t="shared" si="42"/>
        <v>0</v>
      </c>
      <c r="T162" s="82">
        <f t="shared" si="43"/>
        <v>-3833124</v>
      </c>
      <c r="U162" s="66"/>
    </row>
    <row r="163" spans="1:21" ht="15.75" hidden="1">
      <c r="A163" s="61" t="s">
        <v>137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9"/>
        <v>#DIV/0!</v>
      </c>
      <c r="O163" s="16"/>
      <c r="P163" s="16"/>
      <c r="Q163" s="16"/>
      <c r="R163" s="84">
        <f t="shared" si="40"/>
        <v>0</v>
      </c>
      <c r="S163" s="112" t="e">
        <f t="shared" si="42"/>
        <v>#DIV/0!</v>
      </c>
      <c r="T163" s="84">
        <f t="shared" si="43"/>
        <v>0</v>
      </c>
      <c r="U163" s="66"/>
    </row>
    <row r="164" spans="1:21" ht="15.75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1447000</v>
      </c>
      <c r="M164" s="16">
        <f>M165</f>
        <v>1331804</v>
      </c>
      <c r="N164" s="85">
        <f t="shared" si="39"/>
        <v>0.9203897719419488</v>
      </c>
      <c r="O164" s="16">
        <f>O165+O166</f>
        <v>0</v>
      </c>
      <c r="P164" s="16">
        <f>P165+P166</f>
        <v>0</v>
      </c>
      <c r="Q164" s="16"/>
      <c r="R164" s="86">
        <f t="shared" si="40"/>
        <v>1447000</v>
      </c>
      <c r="S164" s="113">
        <f t="shared" si="42"/>
        <v>1.0864962111541938</v>
      </c>
      <c r="T164" s="86">
        <f t="shared" si="43"/>
        <v>115196</v>
      </c>
      <c r="U164" s="66"/>
    </row>
    <row r="165" spans="1:21" ht="15.75">
      <c r="A165" s="10" t="s">
        <v>165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1447000</v>
      </c>
      <c r="M165" s="5">
        <v>1331804</v>
      </c>
      <c r="N165" s="81">
        <f t="shared" si="39"/>
        <v>0.9203897719419488</v>
      </c>
      <c r="O165" s="5"/>
      <c r="P165" s="5"/>
      <c r="Q165" s="5"/>
      <c r="R165" s="82">
        <f t="shared" si="40"/>
        <v>1447000</v>
      </c>
      <c r="S165" s="112">
        <f t="shared" si="42"/>
        <v>1.0864962111541938</v>
      </c>
      <c r="T165" s="82">
        <f>R165-M165</f>
        <v>115196</v>
      </c>
      <c r="U165" s="66"/>
    </row>
    <row r="166" spans="1:21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9"/>
        <v>0.94427</v>
      </c>
      <c r="O166" s="5"/>
      <c r="P166" s="5"/>
      <c r="Q166" s="5"/>
      <c r="R166" s="84">
        <f t="shared" si="40"/>
        <v>800000</v>
      </c>
      <c r="S166" s="112">
        <f t="shared" si="42"/>
        <v>1.0590191364757962</v>
      </c>
      <c r="T166" s="82">
        <f>R166-M166</f>
        <v>44584</v>
      </c>
      <c r="U166" s="66"/>
    </row>
    <row r="167" spans="1:21" ht="1.5" customHeight="1" hidden="1">
      <c r="A167" s="22" t="s">
        <v>78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9"/>
        <v>#DIV/0!</v>
      </c>
      <c r="O167" s="12"/>
      <c r="P167" s="12"/>
      <c r="Q167" s="12"/>
      <c r="R167" s="84">
        <f t="shared" si="40"/>
        <v>0</v>
      </c>
      <c r="S167" s="112" t="e">
        <f t="shared" si="42"/>
        <v>#DIV/0!</v>
      </c>
      <c r="T167" s="84">
        <f t="shared" si="43"/>
        <v>0</v>
      </c>
      <c r="U167" s="66"/>
    </row>
    <row r="168" spans="1:21" ht="15.75" hidden="1">
      <c r="A168" s="20" t="s">
        <v>140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5" ref="K168:Q168">K169</f>
        <v>0</v>
      </c>
      <c r="L168" s="16">
        <f t="shared" si="45"/>
        <v>0</v>
      </c>
      <c r="M168" s="16">
        <f t="shared" si="45"/>
        <v>0</v>
      </c>
      <c r="N168" s="83" t="e">
        <f t="shared" si="39"/>
        <v>#DIV/0!</v>
      </c>
      <c r="O168" s="16">
        <f t="shared" si="45"/>
        <v>0</v>
      </c>
      <c r="P168" s="16">
        <f t="shared" si="45"/>
        <v>0</v>
      </c>
      <c r="Q168" s="16">
        <f t="shared" si="45"/>
        <v>0</v>
      </c>
      <c r="R168" s="84">
        <f t="shared" si="40"/>
        <v>0</v>
      </c>
      <c r="S168" s="112" t="e">
        <f t="shared" si="42"/>
        <v>#DIV/0!</v>
      </c>
      <c r="T168" s="86">
        <f t="shared" si="43"/>
        <v>0</v>
      </c>
      <c r="U168" s="66"/>
    </row>
    <row r="169" spans="1:21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9"/>
        <v>#DIV/0!</v>
      </c>
      <c r="O169" s="5"/>
      <c r="P169" s="5"/>
      <c r="Q169" s="5"/>
      <c r="R169" s="84">
        <f t="shared" si="40"/>
        <v>0</v>
      </c>
      <c r="S169" s="112" t="e">
        <f t="shared" si="42"/>
        <v>#DIV/0!</v>
      </c>
      <c r="T169" s="82">
        <f t="shared" si="43"/>
        <v>0</v>
      </c>
      <c r="U169" s="66"/>
    </row>
    <row r="170" spans="1:21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6" ref="D170:D175">C170/B170</f>
        <v>0.871715272099573</v>
      </c>
      <c r="E170" s="16">
        <f>E171</f>
        <v>0</v>
      </c>
      <c r="F170" s="21">
        <f aca="true" t="shared" si="47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8" ref="J170:J183">I170/H170</f>
        <v>0.7397519096870141</v>
      </c>
      <c r="K170" s="16">
        <f>K171</f>
        <v>0</v>
      </c>
      <c r="L170" s="16">
        <f aca="true" t="shared" si="49" ref="L170:Q170">L171+L173</f>
        <v>2053000</v>
      </c>
      <c r="M170" s="16">
        <f t="shared" si="49"/>
        <v>1925701</v>
      </c>
      <c r="N170" s="85">
        <f t="shared" si="39"/>
        <v>0.9379936678032148</v>
      </c>
      <c r="O170" s="16">
        <f t="shared" si="49"/>
        <v>0</v>
      </c>
      <c r="P170" s="16">
        <f t="shared" si="49"/>
        <v>0</v>
      </c>
      <c r="Q170" s="16">
        <f t="shared" si="49"/>
        <v>0</v>
      </c>
      <c r="R170" s="86">
        <f t="shared" si="40"/>
        <v>2053000</v>
      </c>
      <c r="S170" s="113">
        <f t="shared" si="42"/>
        <v>1.0661052780260278</v>
      </c>
      <c r="T170" s="86">
        <f t="shared" si="43"/>
        <v>127299</v>
      </c>
      <c r="U170" s="66"/>
    </row>
    <row r="171" spans="1:21" ht="15.75">
      <c r="A171" s="10" t="s">
        <v>166</v>
      </c>
      <c r="B171" s="5">
        <v>1100700</v>
      </c>
      <c r="C171" s="5">
        <v>959497</v>
      </c>
      <c r="D171" s="6">
        <f t="shared" si="46"/>
        <v>0.871715272099573</v>
      </c>
      <c r="E171" s="5"/>
      <c r="F171" s="6">
        <f t="shared" si="47"/>
        <v>0.871715272099573</v>
      </c>
      <c r="G171" s="5"/>
      <c r="H171" s="5">
        <v>1479300</v>
      </c>
      <c r="I171" s="5">
        <v>1094315</v>
      </c>
      <c r="J171" s="6">
        <f t="shared" si="48"/>
        <v>0.7397519096870141</v>
      </c>
      <c r="K171" s="5"/>
      <c r="L171" s="5">
        <v>1800000</v>
      </c>
      <c r="M171" s="5">
        <f>1455312+224019</f>
        <v>1679331</v>
      </c>
      <c r="N171" s="81">
        <f t="shared" si="39"/>
        <v>0.9329616666666667</v>
      </c>
      <c r="O171" s="5"/>
      <c r="P171" s="5"/>
      <c r="Q171" s="5"/>
      <c r="R171" s="82">
        <f t="shared" si="40"/>
        <v>1800000</v>
      </c>
      <c r="S171" s="112">
        <f t="shared" si="42"/>
        <v>1.0718553995608966</v>
      </c>
      <c r="T171" s="82">
        <f t="shared" si="43"/>
        <v>120669</v>
      </c>
      <c r="U171" s="66"/>
    </row>
    <row r="172" spans="1:21" ht="0.75" customHeight="1">
      <c r="A172" s="10" t="s">
        <v>65</v>
      </c>
      <c r="B172" s="5" t="e">
        <f>#REF!+A172</f>
        <v>#REF!</v>
      </c>
      <c r="C172" s="5"/>
      <c r="D172" s="14" t="e">
        <f t="shared" si="46"/>
        <v>#REF!</v>
      </c>
      <c r="E172" s="5"/>
      <c r="F172" s="14" t="e">
        <f t="shared" si="47"/>
        <v>#REF!</v>
      </c>
      <c r="G172" s="5"/>
      <c r="H172" s="5" t="e">
        <f>B172+E172</f>
        <v>#REF!</v>
      </c>
      <c r="I172" s="5"/>
      <c r="J172" s="14" t="e">
        <f t="shared" si="48"/>
        <v>#REF!</v>
      </c>
      <c r="K172" s="5"/>
      <c r="L172" s="12"/>
      <c r="M172" s="12"/>
      <c r="N172" s="81" t="e">
        <f t="shared" si="39"/>
        <v>#DIV/0!</v>
      </c>
      <c r="O172" s="12"/>
      <c r="P172" s="12"/>
      <c r="Q172" s="12"/>
      <c r="R172" s="82">
        <f t="shared" si="40"/>
        <v>0</v>
      </c>
      <c r="S172" s="112" t="e">
        <f t="shared" si="42"/>
        <v>#DIV/0!</v>
      </c>
      <c r="T172" s="82">
        <f t="shared" si="43"/>
        <v>0</v>
      </c>
      <c r="U172" s="66"/>
    </row>
    <row r="173" spans="1:21" ht="15.75">
      <c r="A173" s="10" t="s">
        <v>137</v>
      </c>
      <c r="B173" s="5" t="e">
        <f>#REF!+A173</f>
        <v>#REF!</v>
      </c>
      <c r="C173" s="5"/>
      <c r="D173" s="14" t="e">
        <f t="shared" si="46"/>
        <v>#REF!</v>
      </c>
      <c r="E173" s="5"/>
      <c r="F173" s="14" t="e">
        <f t="shared" si="47"/>
        <v>#REF!</v>
      </c>
      <c r="G173" s="5"/>
      <c r="H173" s="5" t="e">
        <f>B173+E173</f>
        <v>#REF!</v>
      </c>
      <c r="I173" s="5"/>
      <c r="J173" s="14" t="e">
        <f t="shared" si="48"/>
        <v>#REF!</v>
      </c>
      <c r="K173" s="5"/>
      <c r="L173" s="5">
        <v>253000</v>
      </c>
      <c r="M173" s="5">
        <f>54650+191720</f>
        <v>246370</v>
      </c>
      <c r="N173" s="81">
        <f t="shared" si="39"/>
        <v>0.973794466403162</v>
      </c>
      <c r="O173" s="5"/>
      <c r="P173" s="5"/>
      <c r="Q173" s="12"/>
      <c r="R173" s="82">
        <f t="shared" si="40"/>
        <v>253000</v>
      </c>
      <c r="S173" s="112">
        <f t="shared" si="42"/>
        <v>1.0269107440029224</v>
      </c>
      <c r="T173" s="82">
        <f t="shared" si="43"/>
        <v>6630</v>
      </c>
      <c r="U173" s="66"/>
    </row>
    <row r="174" spans="1:21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6"/>
        <v>0.9907759963353183</v>
      </c>
      <c r="E174" s="16">
        <f>E175+E176+E177+E178+E181+E182+E184</f>
        <v>0</v>
      </c>
      <c r="F174" s="21">
        <f t="shared" si="47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8"/>
        <v>0.9058919191919191</v>
      </c>
      <c r="K174" s="16">
        <f>K175+K176+K178+K181+K182</f>
        <v>0</v>
      </c>
      <c r="L174" s="16">
        <f>L175+L176+L178+L181+L182</f>
        <v>27453000</v>
      </c>
      <c r="M174" s="16">
        <f>M175+M176+M178+M181+M182</f>
        <v>26069537</v>
      </c>
      <c r="N174" s="85">
        <f t="shared" si="39"/>
        <v>0.9496061268349543</v>
      </c>
      <c r="O174" s="16">
        <f>O175+O176+O178+O181+O182</f>
        <v>2035000</v>
      </c>
      <c r="P174" s="16">
        <f>P181+P175+P176+P182+P178</f>
        <v>0</v>
      </c>
      <c r="Q174" s="16">
        <f>Q181+Q175+Q176+Q182+Q178</f>
        <v>0</v>
      </c>
      <c r="R174" s="86">
        <f t="shared" si="40"/>
        <v>29488000</v>
      </c>
      <c r="S174" s="113">
        <f t="shared" si="42"/>
        <v>1.1311286425992146</v>
      </c>
      <c r="T174" s="86">
        <f t="shared" si="43"/>
        <v>3418463</v>
      </c>
      <c r="U174" s="66"/>
    </row>
    <row r="175" spans="1:21" ht="15.75">
      <c r="A175" s="23" t="s">
        <v>29</v>
      </c>
      <c r="B175" s="5">
        <v>45000</v>
      </c>
      <c r="C175" s="5"/>
      <c r="D175" s="6">
        <f t="shared" si="46"/>
        <v>0</v>
      </c>
      <c r="E175" s="5"/>
      <c r="F175" s="6">
        <f t="shared" si="47"/>
        <v>0</v>
      </c>
      <c r="G175" s="5"/>
      <c r="H175" s="5">
        <f>28000+4000</f>
        <v>32000</v>
      </c>
      <c r="I175" s="5"/>
      <c r="J175" s="6">
        <f t="shared" si="48"/>
        <v>0</v>
      </c>
      <c r="K175" s="5"/>
      <c r="L175" s="5"/>
      <c r="M175" s="5"/>
      <c r="N175" s="81"/>
      <c r="O175" s="5"/>
      <c r="P175" s="5"/>
      <c r="Q175" s="5"/>
      <c r="R175" s="82">
        <f t="shared" si="40"/>
        <v>0</v>
      </c>
      <c r="S175" s="112"/>
      <c r="T175" s="82">
        <f t="shared" si="43"/>
        <v>0</v>
      </c>
      <c r="U175" s="66"/>
    </row>
    <row r="176" spans="1:21" ht="15.75">
      <c r="A176" s="23" t="s">
        <v>120</v>
      </c>
      <c r="B176" s="5">
        <v>30000</v>
      </c>
      <c r="C176" s="5"/>
      <c r="D176" s="6"/>
      <c r="E176" s="5"/>
      <c r="F176" s="6">
        <f t="shared" si="47"/>
        <v>0</v>
      </c>
      <c r="G176" s="5"/>
      <c r="H176" s="5">
        <v>30000</v>
      </c>
      <c r="I176" s="5"/>
      <c r="J176" s="6">
        <f t="shared" si="48"/>
        <v>0</v>
      </c>
      <c r="K176" s="5"/>
      <c r="L176" s="5"/>
      <c r="M176" s="5"/>
      <c r="N176" s="81"/>
      <c r="O176" s="5"/>
      <c r="P176" s="5"/>
      <c r="Q176" s="5"/>
      <c r="R176" s="82">
        <f t="shared" si="40"/>
        <v>0</v>
      </c>
      <c r="S176" s="112"/>
      <c r="T176" s="82">
        <f t="shared" si="43"/>
        <v>0</v>
      </c>
      <c r="U176" s="66"/>
    </row>
    <row r="177" spans="1:21" ht="15.75" hidden="1">
      <c r="A177" s="23" t="s">
        <v>75</v>
      </c>
      <c r="B177" s="5"/>
      <c r="C177" s="5"/>
      <c r="D177" s="6" t="e">
        <f aca="true" t="shared" si="50" ref="D177:D183">C177/B177</f>
        <v>#DIV/0!</v>
      </c>
      <c r="E177" s="5"/>
      <c r="F177" s="6" t="e">
        <f t="shared" si="47"/>
        <v>#DIV/0!</v>
      </c>
      <c r="G177" s="5"/>
      <c r="H177" s="5"/>
      <c r="I177" s="5"/>
      <c r="J177" s="6" t="e">
        <f t="shared" si="48"/>
        <v>#DIV/0!</v>
      </c>
      <c r="K177" s="5"/>
      <c r="L177" s="5"/>
      <c r="M177" s="5"/>
      <c r="N177" s="81" t="e">
        <f t="shared" si="39"/>
        <v>#DIV/0!</v>
      </c>
      <c r="O177" s="5"/>
      <c r="P177" s="5"/>
      <c r="Q177" s="5"/>
      <c r="R177" s="82">
        <f t="shared" si="40"/>
        <v>0</v>
      </c>
      <c r="S177" s="112" t="e">
        <f t="shared" si="42"/>
        <v>#DIV/0!</v>
      </c>
      <c r="T177" s="82">
        <f t="shared" si="43"/>
        <v>0</v>
      </c>
      <c r="U177" s="66"/>
    </row>
    <row r="178" spans="1:21" ht="15.75">
      <c r="A178" s="23" t="s">
        <v>30</v>
      </c>
      <c r="B178" s="5">
        <v>20000</v>
      </c>
      <c r="C178" s="5"/>
      <c r="D178" s="6">
        <f t="shared" si="50"/>
        <v>0</v>
      </c>
      <c r="E178" s="5"/>
      <c r="F178" s="6">
        <f t="shared" si="47"/>
        <v>0</v>
      </c>
      <c r="G178" s="5"/>
      <c r="H178" s="5">
        <v>10000</v>
      </c>
      <c r="I178" s="5"/>
      <c r="J178" s="6">
        <f t="shared" si="48"/>
        <v>0</v>
      </c>
      <c r="K178" s="5"/>
      <c r="L178" s="5">
        <v>200000</v>
      </c>
      <c r="M178" s="5">
        <f>49904+1940</f>
        <v>51844</v>
      </c>
      <c r="N178" s="81">
        <f t="shared" si="39"/>
        <v>0.25922</v>
      </c>
      <c r="O178" s="5"/>
      <c r="P178" s="5"/>
      <c r="Q178" s="5"/>
      <c r="R178" s="82">
        <f t="shared" si="40"/>
        <v>200000</v>
      </c>
      <c r="S178" s="112">
        <f t="shared" si="42"/>
        <v>3.8577270272355526</v>
      </c>
      <c r="T178" s="82">
        <f t="shared" si="43"/>
        <v>148156</v>
      </c>
      <c r="U178" s="66"/>
    </row>
    <row r="179" spans="1:21" ht="0.75" customHeight="1">
      <c r="A179" s="23" t="s">
        <v>31</v>
      </c>
      <c r="B179" s="5"/>
      <c r="C179" s="5"/>
      <c r="D179" s="14" t="e">
        <f t="shared" si="50"/>
        <v>#DIV/0!</v>
      </c>
      <c r="E179" s="5"/>
      <c r="F179" s="6" t="e">
        <f t="shared" si="47"/>
        <v>#DIV/0!</v>
      </c>
      <c r="G179" s="5"/>
      <c r="H179" s="5"/>
      <c r="I179" s="5"/>
      <c r="J179" s="6" t="e">
        <f t="shared" si="48"/>
        <v>#DIV/0!</v>
      </c>
      <c r="K179" s="5"/>
      <c r="L179" s="5"/>
      <c r="M179" s="5"/>
      <c r="N179" s="81" t="e">
        <f t="shared" si="39"/>
        <v>#DIV/0!</v>
      </c>
      <c r="O179" s="5"/>
      <c r="P179" s="5"/>
      <c r="Q179" s="5"/>
      <c r="R179" s="82">
        <f t="shared" si="40"/>
        <v>0</v>
      </c>
      <c r="S179" s="112" t="e">
        <f t="shared" si="42"/>
        <v>#DIV/0!</v>
      </c>
      <c r="T179" s="82">
        <f t="shared" si="43"/>
        <v>0</v>
      </c>
      <c r="U179" s="66"/>
    </row>
    <row r="180" spans="1:21" ht="15.75" hidden="1">
      <c r="A180" s="23" t="s">
        <v>35</v>
      </c>
      <c r="B180" s="5" t="e">
        <v>#REF!</v>
      </c>
      <c r="C180" s="5"/>
      <c r="D180" s="14" t="e">
        <f t="shared" si="50"/>
        <v>#REF!</v>
      </c>
      <c r="E180" s="5"/>
      <c r="F180" s="6" t="e">
        <f t="shared" si="47"/>
        <v>#REF!</v>
      </c>
      <c r="G180" s="5"/>
      <c r="H180" s="5"/>
      <c r="I180" s="5"/>
      <c r="J180" s="6" t="e">
        <f t="shared" si="48"/>
        <v>#DIV/0!</v>
      </c>
      <c r="K180" s="5"/>
      <c r="L180" s="5"/>
      <c r="M180" s="5"/>
      <c r="N180" s="81" t="e">
        <f t="shared" si="39"/>
        <v>#DIV/0!</v>
      </c>
      <c r="O180" s="5"/>
      <c r="P180" s="5"/>
      <c r="Q180" s="5"/>
      <c r="R180" s="82">
        <f t="shared" si="40"/>
        <v>0</v>
      </c>
      <c r="S180" s="112" t="e">
        <f t="shared" si="42"/>
        <v>#DIV/0!</v>
      </c>
      <c r="T180" s="82">
        <f t="shared" si="43"/>
        <v>0</v>
      </c>
      <c r="U180" s="66"/>
    </row>
    <row r="181" spans="1:21" ht="29.25">
      <c r="A181" s="24" t="s">
        <v>79</v>
      </c>
      <c r="B181" s="5">
        <v>10780000</v>
      </c>
      <c r="C181" s="5">
        <v>10814320</v>
      </c>
      <c r="D181" s="6">
        <f t="shared" si="50"/>
        <v>1.0031836734693877</v>
      </c>
      <c r="E181" s="5"/>
      <c r="F181" s="6">
        <f t="shared" si="47"/>
        <v>1.0031836734693877</v>
      </c>
      <c r="G181" s="5"/>
      <c r="H181" s="5">
        <v>13765000</v>
      </c>
      <c r="I181" s="5">
        <v>12555662</v>
      </c>
      <c r="J181" s="6">
        <f t="shared" si="48"/>
        <v>0.9121439883763167</v>
      </c>
      <c r="K181" s="5"/>
      <c r="L181" s="5">
        <v>27223000</v>
      </c>
      <c r="M181" s="5">
        <f>25997693</f>
        <v>25997693</v>
      </c>
      <c r="N181" s="81">
        <f t="shared" si="39"/>
        <v>0.9549900084487382</v>
      </c>
      <c r="O181" s="5">
        <f>939000+1096000</f>
        <v>2035000</v>
      </c>
      <c r="P181" s="5"/>
      <c r="Q181" s="5"/>
      <c r="R181" s="82">
        <f t="shared" si="40"/>
        <v>29258000</v>
      </c>
      <c r="S181" s="112">
        <f t="shared" si="42"/>
        <v>1.1254075505853538</v>
      </c>
      <c r="T181" s="82">
        <f t="shared" si="43"/>
        <v>3260307</v>
      </c>
      <c r="U181" s="66"/>
    </row>
    <row r="182" spans="1:21" ht="14.25" customHeight="1">
      <c r="A182" s="23" t="s">
        <v>48</v>
      </c>
      <c r="B182" s="5">
        <v>40000</v>
      </c>
      <c r="C182" s="5"/>
      <c r="D182" s="6">
        <f t="shared" si="50"/>
        <v>0</v>
      </c>
      <c r="E182" s="5"/>
      <c r="F182" s="6">
        <f t="shared" si="47"/>
        <v>0</v>
      </c>
      <c r="G182" s="5"/>
      <c r="H182" s="5">
        <f>23000</f>
        <v>23000</v>
      </c>
      <c r="I182" s="5"/>
      <c r="J182" s="6">
        <f t="shared" si="48"/>
        <v>0</v>
      </c>
      <c r="K182" s="5"/>
      <c r="L182" s="5">
        <v>30000</v>
      </c>
      <c r="M182" s="5">
        <v>20000</v>
      </c>
      <c r="N182" s="81">
        <f t="shared" si="39"/>
        <v>0.6666666666666666</v>
      </c>
      <c r="O182" s="5"/>
      <c r="P182" s="5"/>
      <c r="Q182" s="5"/>
      <c r="R182" s="82">
        <f t="shared" si="40"/>
        <v>30000</v>
      </c>
      <c r="S182" s="112">
        <f t="shared" si="42"/>
        <v>1.5</v>
      </c>
      <c r="T182" s="82">
        <f t="shared" si="43"/>
        <v>10000</v>
      </c>
      <c r="U182" s="66"/>
    </row>
    <row r="183" spans="1:21" ht="15.75" hidden="1">
      <c r="A183" s="17" t="s">
        <v>4</v>
      </c>
      <c r="B183" s="16" t="e">
        <v>#REF!</v>
      </c>
      <c r="C183" s="16"/>
      <c r="D183" s="6" t="e">
        <f t="shared" si="50"/>
        <v>#REF!</v>
      </c>
      <c r="E183" s="5"/>
      <c r="F183" s="6" t="e">
        <f t="shared" si="47"/>
        <v>#REF!</v>
      </c>
      <c r="G183" s="5"/>
      <c r="H183" s="5" t="e">
        <f>B183+G183</f>
        <v>#REF!</v>
      </c>
      <c r="I183" s="5"/>
      <c r="J183" s="14" t="e">
        <f t="shared" si="48"/>
        <v>#REF!</v>
      </c>
      <c r="K183" s="5"/>
      <c r="L183" s="12"/>
      <c r="M183" s="12"/>
      <c r="N183" s="83" t="e">
        <f t="shared" si="39"/>
        <v>#DIV/0!</v>
      </c>
      <c r="O183" s="12"/>
      <c r="P183" s="12"/>
      <c r="Q183" s="12"/>
      <c r="R183" s="84">
        <f t="shared" si="40"/>
        <v>0</v>
      </c>
      <c r="S183" s="112" t="e">
        <f t="shared" si="42"/>
        <v>#DIV/0!</v>
      </c>
      <c r="T183" s="84">
        <f t="shared" si="43"/>
        <v>0</v>
      </c>
      <c r="U183" s="66"/>
    </row>
    <row r="184" spans="1:21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7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9"/>
        <v>#DIV/0!</v>
      </c>
      <c r="O184" s="12"/>
      <c r="P184" s="16"/>
      <c r="Q184" s="16"/>
      <c r="R184" s="84">
        <f t="shared" si="40"/>
        <v>0</v>
      </c>
      <c r="S184" s="112" t="e">
        <f t="shared" si="42"/>
        <v>#DIV/0!</v>
      </c>
      <c r="T184" s="84">
        <f t="shared" si="43"/>
        <v>0</v>
      </c>
      <c r="U184" s="66"/>
    </row>
    <row r="185" spans="1:21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7"/>
        <v>#REF!</v>
      </c>
      <c r="G185" s="16"/>
      <c r="H185" s="16" t="e">
        <f>B185+E185</f>
        <v>#REF!</v>
      </c>
      <c r="I185" s="16"/>
      <c r="J185" s="21" t="e">
        <f aca="true" t="shared" si="51" ref="J185:J197">I185/H185</f>
        <v>#REF!</v>
      </c>
      <c r="K185" s="16"/>
      <c r="L185" s="16">
        <v>-53024</v>
      </c>
      <c r="M185" s="16">
        <v>-53024</v>
      </c>
      <c r="N185" s="85">
        <f>M185/L185</f>
        <v>1</v>
      </c>
      <c r="O185" s="16"/>
      <c r="P185" s="16"/>
      <c r="Q185" s="16"/>
      <c r="R185" s="86">
        <f t="shared" si="40"/>
        <v>-53024</v>
      </c>
      <c r="S185" s="113">
        <f t="shared" si="42"/>
        <v>1</v>
      </c>
      <c r="T185" s="86">
        <f t="shared" si="43"/>
        <v>0</v>
      </c>
      <c r="U185" s="66"/>
    </row>
    <row r="186" spans="1:21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7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1"/>
        <v>0.6764585216697687</v>
      </c>
      <c r="K186" s="12">
        <f>K188+K201</f>
        <v>0</v>
      </c>
      <c r="L186" s="12">
        <f>L188+L201+L203+L191</f>
        <v>29719662</v>
      </c>
      <c r="M186" s="12">
        <f>M188+M201+M203+M191</f>
        <v>26858371</v>
      </c>
      <c r="N186" s="83">
        <f t="shared" si="39"/>
        <v>0.9037239723655</v>
      </c>
      <c r="O186" s="12">
        <f>O188+O201+O203+O191</f>
        <v>-555315</v>
      </c>
      <c r="P186" s="12">
        <f>P188+P199+P200+P201+P203</f>
        <v>0</v>
      </c>
      <c r="Q186" s="12">
        <f>Q188+Q199+Q200+Q201+Q203</f>
        <v>0</v>
      </c>
      <c r="R186" s="84">
        <f t="shared" si="40"/>
        <v>29164347</v>
      </c>
      <c r="S186" s="114">
        <f t="shared" si="42"/>
        <v>1.0858568823850114</v>
      </c>
      <c r="T186" s="84">
        <f t="shared" si="43"/>
        <v>2305976</v>
      </c>
      <c r="U186" s="66"/>
    </row>
    <row r="187" spans="1:21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7"/>
        <v>#REF!</v>
      </c>
      <c r="G187" s="5"/>
      <c r="H187" s="5" t="e">
        <f>B187+E187</f>
        <v>#REF!</v>
      </c>
      <c r="I187" s="5"/>
      <c r="J187" s="14" t="e">
        <f t="shared" si="51"/>
        <v>#REF!</v>
      </c>
      <c r="K187" s="5"/>
      <c r="L187" s="12" t="e">
        <f>H187+K187</f>
        <v>#REF!</v>
      </c>
      <c r="M187" s="12"/>
      <c r="N187" s="83" t="e">
        <f t="shared" si="39"/>
        <v>#REF!</v>
      </c>
      <c r="O187" s="12"/>
      <c r="P187" s="12"/>
      <c r="Q187" s="12"/>
      <c r="R187" s="84" t="e">
        <f t="shared" si="40"/>
        <v>#REF!</v>
      </c>
      <c r="S187" s="112" t="e">
        <f t="shared" si="42"/>
        <v>#REF!</v>
      </c>
      <c r="T187" s="84" t="e">
        <f t="shared" si="43"/>
        <v>#REF!</v>
      </c>
      <c r="U187" s="66"/>
    </row>
    <row r="188" spans="1:21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7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1"/>
        <v>0.61272392</v>
      </c>
      <c r="K188" s="16">
        <f aca="true" t="shared" si="52" ref="K188:Q188">K189+K190</f>
        <v>0</v>
      </c>
      <c r="L188" s="16">
        <f t="shared" si="52"/>
        <v>26847591</v>
      </c>
      <c r="M188" s="16">
        <f t="shared" si="52"/>
        <v>23997330</v>
      </c>
      <c r="N188" s="85">
        <f t="shared" si="39"/>
        <v>0.8938355027830989</v>
      </c>
      <c r="O188" s="16">
        <f>O189+O190</f>
        <v>-550000</v>
      </c>
      <c r="P188" s="16">
        <f t="shared" si="52"/>
        <v>0</v>
      </c>
      <c r="Q188" s="16">
        <f t="shared" si="52"/>
        <v>0</v>
      </c>
      <c r="R188" s="86">
        <f t="shared" si="40"/>
        <v>26297591</v>
      </c>
      <c r="S188" s="113">
        <f t="shared" si="42"/>
        <v>1.0958548721878643</v>
      </c>
      <c r="T188" s="86">
        <f t="shared" si="43"/>
        <v>2300261</v>
      </c>
      <c r="U188" s="66"/>
    </row>
    <row r="189" spans="1:21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7"/>
        <v>0.7861738775510204</v>
      </c>
      <c r="G189" s="5"/>
      <c r="H189" s="5">
        <v>5000000</v>
      </c>
      <c r="I189" s="5"/>
      <c r="J189" s="6">
        <f t="shared" si="51"/>
        <v>0</v>
      </c>
      <c r="K189" s="5"/>
      <c r="L189" s="82">
        <v>10610765</v>
      </c>
      <c r="M189" s="82">
        <v>9622963</v>
      </c>
      <c r="N189" s="81">
        <f t="shared" si="39"/>
        <v>0.90690567550973</v>
      </c>
      <c r="O189" s="82">
        <v>-250000</v>
      </c>
      <c r="P189" s="82"/>
      <c r="Q189" s="82"/>
      <c r="R189" s="82">
        <f t="shared" si="40"/>
        <v>10360765</v>
      </c>
      <c r="S189" s="112">
        <f t="shared" si="42"/>
        <v>1.0766709796140752</v>
      </c>
      <c r="T189" s="82">
        <f t="shared" si="43"/>
        <v>737802</v>
      </c>
      <c r="U189" s="66"/>
    </row>
    <row r="190" spans="1:21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7"/>
        <v>0.5955053908355795</v>
      </c>
      <c r="G190" s="5"/>
      <c r="H190" s="5">
        <v>7500000</v>
      </c>
      <c r="I190" s="5"/>
      <c r="J190" s="6">
        <f t="shared" si="51"/>
        <v>0</v>
      </c>
      <c r="K190" s="5"/>
      <c r="L190" s="5">
        <v>16236826</v>
      </c>
      <c r="M190" s="5">
        <v>14374367</v>
      </c>
      <c r="N190" s="145">
        <f t="shared" si="39"/>
        <v>0.8852941455429775</v>
      </c>
      <c r="O190" s="5">
        <v>-300000</v>
      </c>
      <c r="P190" s="5"/>
      <c r="Q190" s="5"/>
      <c r="R190" s="82">
        <f t="shared" si="40"/>
        <v>15936826</v>
      </c>
      <c r="S190" s="112">
        <f t="shared" si="42"/>
        <v>1.1086975864745905</v>
      </c>
      <c r="T190" s="82">
        <f t="shared" si="43"/>
        <v>1562459</v>
      </c>
      <c r="U190" s="66"/>
    </row>
    <row r="191" spans="1:21" ht="15.75">
      <c r="A191" s="26" t="s">
        <v>68</v>
      </c>
      <c r="B191" s="16">
        <v>0</v>
      </c>
      <c r="C191" s="16"/>
      <c r="D191" s="21"/>
      <c r="E191" s="16"/>
      <c r="F191" s="21" t="e">
        <f t="shared" si="47"/>
        <v>#DIV/0!</v>
      </c>
      <c r="G191" s="16"/>
      <c r="H191" s="16">
        <f>B191+G191</f>
        <v>0</v>
      </c>
      <c r="I191" s="16"/>
      <c r="J191" s="14" t="e">
        <f t="shared" si="51"/>
        <v>#DIV/0!</v>
      </c>
      <c r="K191" s="16"/>
      <c r="L191" s="86">
        <v>200000</v>
      </c>
      <c r="M191" s="86">
        <v>200000</v>
      </c>
      <c r="N191" s="85">
        <f t="shared" si="39"/>
        <v>1</v>
      </c>
      <c r="O191" s="86"/>
      <c r="P191" s="86"/>
      <c r="Q191" s="86"/>
      <c r="R191" s="86">
        <f t="shared" si="40"/>
        <v>200000</v>
      </c>
      <c r="S191" s="112">
        <f t="shared" si="42"/>
        <v>1</v>
      </c>
      <c r="T191" s="84">
        <f t="shared" si="43"/>
        <v>0</v>
      </c>
      <c r="U191" s="66"/>
    </row>
    <row r="192" spans="1:21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7"/>
        <v>#REF!</v>
      </c>
      <c r="G192" s="16"/>
      <c r="H192" s="16" t="e">
        <f>B192+E192</f>
        <v>#REF!</v>
      </c>
      <c r="I192" s="16"/>
      <c r="J192" s="14" t="e">
        <f t="shared" si="51"/>
        <v>#REF!</v>
      </c>
      <c r="K192" s="16"/>
      <c r="L192" s="12">
        <v>0</v>
      </c>
      <c r="M192" s="12"/>
      <c r="N192" s="83" t="e">
        <f t="shared" si="39"/>
        <v>#DIV/0!</v>
      </c>
      <c r="O192" s="12"/>
      <c r="P192" s="12"/>
      <c r="Q192" s="12"/>
      <c r="R192" s="84">
        <f t="shared" si="40"/>
        <v>0</v>
      </c>
      <c r="S192" s="112" t="e">
        <f t="shared" si="42"/>
        <v>#DIV/0!</v>
      </c>
      <c r="T192" s="84">
        <f t="shared" si="43"/>
        <v>0</v>
      </c>
      <c r="U192" s="66"/>
    </row>
    <row r="193" spans="1:21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7"/>
        <v>#REF!</v>
      </c>
      <c r="G193" s="16"/>
      <c r="H193" s="16" t="e">
        <f>B193+E193</f>
        <v>#REF!</v>
      </c>
      <c r="I193" s="16"/>
      <c r="J193" s="14" t="e">
        <f t="shared" si="51"/>
        <v>#REF!</v>
      </c>
      <c r="K193" s="16"/>
      <c r="L193" s="12">
        <v>0</v>
      </c>
      <c r="M193" s="12"/>
      <c r="N193" s="83" t="e">
        <f t="shared" si="39"/>
        <v>#DIV/0!</v>
      </c>
      <c r="O193" s="12"/>
      <c r="P193" s="12"/>
      <c r="Q193" s="12"/>
      <c r="R193" s="84">
        <f t="shared" si="40"/>
        <v>0</v>
      </c>
      <c r="S193" s="112" t="e">
        <f t="shared" si="42"/>
        <v>#DIV/0!</v>
      </c>
      <c r="T193" s="84">
        <f t="shared" si="43"/>
        <v>0</v>
      </c>
      <c r="U193" s="66"/>
    </row>
    <row r="194" spans="1:21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7"/>
        <v>#DIV/0!</v>
      </c>
      <c r="G194" s="16"/>
      <c r="H194" s="16">
        <f>B194+G194</f>
        <v>0</v>
      </c>
      <c r="I194" s="16"/>
      <c r="J194" s="14" t="e">
        <f t="shared" si="51"/>
        <v>#DIV/0!</v>
      </c>
      <c r="K194" s="16"/>
      <c r="L194" s="12">
        <v>0</v>
      </c>
      <c r="M194" s="12"/>
      <c r="N194" s="83" t="e">
        <f t="shared" si="39"/>
        <v>#DIV/0!</v>
      </c>
      <c r="O194" s="12"/>
      <c r="P194" s="12"/>
      <c r="Q194" s="12"/>
      <c r="R194" s="84">
        <f t="shared" si="40"/>
        <v>0</v>
      </c>
      <c r="S194" s="112" t="e">
        <f t="shared" si="42"/>
        <v>#DIV/0!</v>
      </c>
      <c r="T194" s="84">
        <f t="shared" si="43"/>
        <v>0</v>
      </c>
      <c r="U194" s="66"/>
    </row>
    <row r="195" spans="1:21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7"/>
        <v>#REF!</v>
      </c>
      <c r="G195" s="16"/>
      <c r="H195" s="16" t="e">
        <f>B195+E195</f>
        <v>#REF!</v>
      </c>
      <c r="I195" s="16"/>
      <c r="J195" s="14" t="e">
        <f t="shared" si="51"/>
        <v>#REF!</v>
      </c>
      <c r="K195" s="16"/>
      <c r="L195" s="12">
        <v>0</v>
      </c>
      <c r="M195" s="12"/>
      <c r="N195" s="83" t="e">
        <f t="shared" si="39"/>
        <v>#DIV/0!</v>
      </c>
      <c r="O195" s="12"/>
      <c r="P195" s="12"/>
      <c r="Q195" s="12"/>
      <c r="R195" s="84">
        <f t="shared" si="40"/>
        <v>0</v>
      </c>
      <c r="S195" s="112" t="e">
        <f t="shared" si="42"/>
        <v>#DIV/0!</v>
      </c>
      <c r="T195" s="84">
        <f t="shared" si="43"/>
        <v>0</v>
      </c>
      <c r="U195" s="66"/>
    </row>
    <row r="196" spans="1:21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7"/>
        <v>#REF!</v>
      </c>
      <c r="G196" s="16"/>
      <c r="H196" s="16" t="e">
        <f>B196+E196</f>
        <v>#REF!</v>
      </c>
      <c r="I196" s="16"/>
      <c r="J196" s="14" t="e">
        <f t="shared" si="51"/>
        <v>#REF!</v>
      </c>
      <c r="K196" s="16"/>
      <c r="L196" s="12">
        <v>0</v>
      </c>
      <c r="M196" s="12"/>
      <c r="N196" s="83" t="e">
        <f t="shared" si="39"/>
        <v>#DIV/0!</v>
      </c>
      <c r="O196" s="12"/>
      <c r="P196" s="12"/>
      <c r="Q196" s="12"/>
      <c r="R196" s="84">
        <f t="shared" si="40"/>
        <v>0</v>
      </c>
      <c r="S196" s="112" t="e">
        <f t="shared" si="42"/>
        <v>#DIV/0!</v>
      </c>
      <c r="T196" s="84">
        <f t="shared" si="43"/>
        <v>0</v>
      </c>
      <c r="U196" s="66"/>
    </row>
    <row r="197" spans="1:21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7"/>
        <v>#REF!</v>
      </c>
      <c r="G197" s="16"/>
      <c r="H197" s="16"/>
      <c r="I197" s="16"/>
      <c r="J197" s="14" t="e">
        <f t="shared" si="51"/>
        <v>#DIV/0!</v>
      </c>
      <c r="K197" s="16"/>
      <c r="L197" s="12">
        <v>0</v>
      </c>
      <c r="M197" s="12"/>
      <c r="N197" s="83" t="e">
        <f t="shared" si="39"/>
        <v>#DIV/0!</v>
      </c>
      <c r="O197" s="12"/>
      <c r="P197" s="12"/>
      <c r="Q197" s="12"/>
      <c r="R197" s="84">
        <f>L197+O197</f>
        <v>0</v>
      </c>
      <c r="S197" s="112" t="e">
        <f t="shared" si="42"/>
        <v>#DIV/0!</v>
      </c>
      <c r="T197" s="84">
        <f t="shared" si="43"/>
        <v>0</v>
      </c>
      <c r="U197" s="66"/>
    </row>
    <row r="198" spans="1:21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>
        <v>0</v>
      </c>
      <c r="M198" s="12"/>
      <c r="N198" s="83" t="e">
        <f t="shared" si="39"/>
        <v>#DIV/0!</v>
      </c>
      <c r="O198" s="12"/>
      <c r="P198" s="12"/>
      <c r="Q198" s="12"/>
      <c r="R198" s="84">
        <f t="shared" si="40"/>
        <v>0</v>
      </c>
      <c r="S198" s="112" t="e">
        <f t="shared" si="42"/>
        <v>#DIV/0!</v>
      </c>
      <c r="T198" s="84">
        <f t="shared" si="43"/>
        <v>0</v>
      </c>
      <c r="U198" s="66"/>
    </row>
    <row r="199" spans="1:21" ht="15.75" hidden="1">
      <c r="A199" s="17" t="s">
        <v>139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>
        <v>0</v>
      </c>
      <c r="M199" s="16"/>
      <c r="N199" s="83" t="e">
        <f t="shared" si="39"/>
        <v>#DIV/0!</v>
      </c>
      <c r="O199" s="16"/>
      <c r="P199" s="16"/>
      <c r="Q199" s="16"/>
      <c r="R199" s="84">
        <f t="shared" si="40"/>
        <v>0</v>
      </c>
      <c r="S199" s="112" t="e">
        <f t="shared" si="42"/>
        <v>#DIV/0!</v>
      </c>
      <c r="T199" s="84">
        <f t="shared" si="43"/>
        <v>0</v>
      </c>
      <c r="U199" s="66"/>
    </row>
    <row r="200" spans="1:21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>
        <v>0</v>
      </c>
      <c r="M200" s="16"/>
      <c r="N200" s="83" t="e">
        <f t="shared" si="39"/>
        <v>#DIV/0!</v>
      </c>
      <c r="O200" s="16"/>
      <c r="P200" s="16"/>
      <c r="Q200" s="16"/>
      <c r="R200" s="84">
        <f t="shared" si="40"/>
        <v>0</v>
      </c>
      <c r="S200" s="112" t="e">
        <f t="shared" si="42"/>
        <v>#DIV/0!</v>
      </c>
      <c r="T200" s="86">
        <f t="shared" si="43"/>
        <v>0</v>
      </c>
      <c r="U200" s="66"/>
    </row>
    <row r="201" spans="1:21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3" ref="F201:F225">C201/B201</f>
        <v>0.9632992</v>
      </c>
      <c r="G201" s="16"/>
      <c r="H201" s="16">
        <v>2544000</v>
      </c>
      <c r="I201" s="16">
        <v>2517593</v>
      </c>
      <c r="J201" s="21">
        <f aca="true" t="shared" si="54" ref="J201:J213">I201/H201</f>
        <v>0.9896198899371069</v>
      </c>
      <c r="K201" s="16"/>
      <c r="L201" s="16">
        <v>2725000</v>
      </c>
      <c r="M201" s="16">
        <v>2719285</v>
      </c>
      <c r="N201" s="85">
        <f t="shared" si="39"/>
        <v>0.9979027522935779</v>
      </c>
      <c r="O201" s="16"/>
      <c r="P201" s="16"/>
      <c r="Q201" s="16"/>
      <c r="R201" s="86">
        <f t="shared" si="40"/>
        <v>2725000</v>
      </c>
      <c r="S201" s="113">
        <f t="shared" si="42"/>
        <v>1.002101655398386</v>
      </c>
      <c r="T201" s="86">
        <f t="shared" si="43"/>
        <v>5715</v>
      </c>
      <c r="U201" s="66"/>
    </row>
    <row r="202" spans="1:21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3"/>
        <v>#DIV/0!</v>
      </c>
      <c r="G202" s="5"/>
      <c r="H202" s="5">
        <f>B202+E202</f>
        <v>0</v>
      </c>
      <c r="I202" s="5"/>
      <c r="J202" s="14" t="e">
        <f t="shared" si="54"/>
        <v>#DIV/0!</v>
      </c>
      <c r="K202" s="5"/>
      <c r="L202" s="12">
        <v>0</v>
      </c>
      <c r="M202" s="12"/>
      <c r="N202" s="85" t="e">
        <f t="shared" si="39"/>
        <v>#DIV/0!</v>
      </c>
      <c r="O202" s="12"/>
      <c r="P202" s="12"/>
      <c r="Q202" s="12"/>
      <c r="R202" s="86">
        <f t="shared" si="40"/>
        <v>0</v>
      </c>
      <c r="S202" s="113" t="e">
        <f t="shared" si="42"/>
        <v>#DIV/0!</v>
      </c>
      <c r="T202" s="84">
        <f t="shared" si="43"/>
        <v>0</v>
      </c>
      <c r="U202" s="66"/>
    </row>
    <row r="203" spans="1:21" ht="15.75">
      <c r="A203" s="91" t="s">
        <v>32</v>
      </c>
      <c r="B203" s="86"/>
      <c r="C203" s="86"/>
      <c r="D203" s="85"/>
      <c r="E203" s="86"/>
      <c r="F203" s="85" t="e">
        <f t="shared" si="53"/>
        <v>#DIV/0!</v>
      </c>
      <c r="G203" s="86"/>
      <c r="H203" s="86">
        <f>B203+G203</f>
        <v>0</v>
      </c>
      <c r="I203" s="86"/>
      <c r="J203" s="85" t="e">
        <f t="shared" si="54"/>
        <v>#DIV/0!</v>
      </c>
      <c r="K203" s="86"/>
      <c r="L203" s="86">
        <v>-52929</v>
      </c>
      <c r="M203" s="86">
        <v>-58244</v>
      </c>
      <c r="N203" s="85">
        <f t="shared" si="39"/>
        <v>1.1004175404787546</v>
      </c>
      <c r="O203" s="86">
        <v>-5315</v>
      </c>
      <c r="P203" s="86"/>
      <c r="Q203" s="86"/>
      <c r="R203" s="86">
        <f t="shared" si="40"/>
        <v>-58244</v>
      </c>
      <c r="S203" s="113">
        <f t="shared" si="42"/>
        <v>1</v>
      </c>
      <c r="T203" s="86">
        <f t="shared" si="43"/>
        <v>0</v>
      </c>
      <c r="U203" s="66"/>
    </row>
    <row r="204" spans="1:21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5" ref="D204:D209">C204/B204</f>
        <v>0.9985776033057852</v>
      </c>
      <c r="E204" s="12">
        <f>E205</f>
        <v>0</v>
      </c>
      <c r="F204" s="14">
        <f t="shared" si="53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4"/>
        <v>0.8495818181818182</v>
      </c>
      <c r="K204" s="12">
        <f>K205</f>
        <v>0</v>
      </c>
      <c r="L204" s="12">
        <f aca="true" t="shared" si="56" ref="L204:Q204">L205+L207</f>
        <v>6500000</v>
      </c>
      <c r="M204" s="12">
        <f t="shared" si="56"/>
        <v>6233939</v>
      </c>
      <c r="N204" s="83">
        <f t="shared" si="39"/>
        <v>0.9590675384615385</v>
      </c>
      <c r="O204" s="12">
        <f>O205+O207</f>
        <v>0</v>
      </c>
      <c r="P204" s="12">
        <f t="shared" si="56"/>
        <v>0</v>
      </c>
      <c r="Q204" s="12">
        <f t="shared" si="56"/>
        <v>0</v>
      </c>
      <c r="R204" s="84">
        <f t="shared" si="40"/>
        <v>6500000</v>
      </c>
      <c r="S204" s="114">
        <f t="shared" si="42"/>
        <v>1.042679435907217</v>
      </c>
      <c r="T204" s="84">
        <f t="shared" si="43"/>
        <v>266061</v>
      </c>
      <c r="U204" s="66"/>
    </row>
    <row r="205" spans="1:21" ht="14.25" customHeight="1">
      <c r="A205" s="10" t="s">
        <v>3</v>
      </c>
      <c r="B205" s="5">
        <v>12100000</v>
      </c>
      <c r="C205" s="5">
        <v>12082789</v>
      </c>
      <c r="D205" s="6">
        <f t="shared" si="55"/>
        <v>0.9985776033057852</v>
      </c>
      <c r="E205" s="5"/>
      <c r="F205" s="6">
        <f t="shared" si="53"/>
        <v>0.9985776033057852</v>
      </c>
      <c r="G205" s="5"/>
      <c r="H205" s="5">
        <v>12100000</v>
      </c>
      <c r="I205" s="5">
        <v>10279940</v>
      </c>
      <c r="J205" s="6">
        <f t="shared" si="54"/>
        <v>0.8495818181818182</v>
      </c>
      <c r="K205" s="5"/>
      <c r="L205" s="5">
        <v>6500000</v>
      </c>
      <c r="M205" s="5">
        <v>6233939</v>
      </c>
      <c r="N205" s="81">
        <f t="shared" si="39"/>
        <v>0.9590675384615385</v>
      </c>
      <c r="O205" s="5"/>
      <c r="P205" s="5"/>
      <c r="Q205" s="5"/>
      <c r="R205" s="82">
        <f t="shared" si="40"/>
        <v>6500000</v>
      </c>
      <c r="S205" s="112">
        <f t="shared" si="42"/>
        <v>1.042679435907217</v>
      </c>
      <c r="T205" s="82">
        <f t="shared" si="43"/>
        <v>266061</v>
      </c>
      <c r="U205" s="66"/>
    </row>
    <row r="206" spans="1:21" ht="15.75" hidden="1">
      <c r="A206" s="10" t="s">
        <v>4</v>
      </c>
      <c r="B206" s="5" t="e">
        <f>#REF!+A206</f>
        <v>#REF!</v>
      </c>
      <c r="C206" s="5"/>
      <c r="D206" s="14" t="e">
        <f t="shared" si="55"/>
        <v>#REF!</v>
      </c>
      <c r="E206" s="5"/>
      <c r="F206" s="14" t="e">
        <f t="shared" si="53"/>
        <v>#REF!</v>
      </c>
      <c r="G206" s="5"/>
      <c r="H206" s="5" t="e">
        <f>B206+E206</f>
        <v>#REF!</v>
      </c>
      <c r="I206" s="5"/>
      <c r="J206" s="14" t="e">
        <f t="shared" si="54"/>
        <v>#REF!</v>
      </c>
      <c r="K206" s="5"/>
      <c r="L206" s="12" t="e">
        <f>H206+K206</f>
        <v>#REF!</v>
      </c>
      <c r="M206" s="12"/>
      <c r="N206" s="83" t="e">
        <f t="shared" si="39"/>
        <v>#REF!</v>
      </c>
      <c r="O206" s="12"/>
      <c r="P206" s="12"/>
      <c r="Q206" s="12"/>
      <c r="R206" s="84" t="e">
        <f t="shared" si="40"/>
        <v>#REF!</v>
      </c>
      <c r="S206" s="112" t="e">
        <f t="shared" si="42"/>
        <v>#REF!</v>
      </c>
      <c r="T206" s="82" t="e">
        <f t="shared" si="43"/>
        <v>#REF!</v>
      </c>
      <c r="U206" s="66"/>
    </row>
    <row r="207" spans="1:21" ht="15.75">
      <c r="A207" s="91" t="s">
        <v>32</v>
      </c>
      <c r="B207" s="86" t="e">
        <f>#REF!+A207</f>
        <v>#REF!</v>
      </c>
      <c r="C207" s="86"/>
      <c r="D207" s="85" t="e">
        <f t="shared" si="55"/>
        <v>#REF!</v>
      </c>
      <c r="E207" s="86"/>
      <c r="F207" s="85" t="e">
        <f t="shared" si="53"/>
        <v>#REF!</v>
      </c>
      <c r="G207" s="86"/>
      <c r="H207" s="86" t="e">
        <f>B207+E207</f>
        <v>#REF!</v>
      </c>
      <c r="I207" s="86"/>
      <c r="J207" s="85" t="e">
        <f t="shared" si="54"/>
        <v>#REF!</v>
      </c>
      <c r="K207" s="86"/>
      <c r="L207" s="86"/>
      <c r="M207" s="86"/>
      <c r="N207" s="85"/>
      <c r="O207" s="86"/>
      <c r="P207" s="86"/>
      <c r="Q207" s="86"/>
      <c r="R207" s="86">
        <f t="shared" si="40"/>
        <v>0</v>
      </c>
      <c r="S207" s="113"/>
      <c r="T207" s="86">
        <f t="shared" si="43"/>
        <v>0</v>
      </c>
      <c r="U207" s="66"/>
    </row>
    <row r="208" spans="1:21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5"/>
        <v>0.03165373791954492</v>
      </c>
      <c r="E208" s="12">
        <f>E209</f>
        <v>0</v>
      </c>
      <c r="F208" s="14">
        <f t="shared" si="53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4"/>
        <v>0.4356263250883392</v>
      </c>
      <c r="K208" s="12">
        <f aca="true" t="shared" si="57" ref="K208:Q208">K209</f>
        <v>0</v>
      </c>
      <c r="L208" s="12">
        <f t="shared" si="57"/>
        <v>1200000</v>
      </c>
      <c r="M208" s="12">
        <f t="shared" si="57"/>
        <v>1037418</v>
      </c>
      <c r="N208" s="83">
        <f t="shared" si="39"/>
        <v>0.864515</v>
      </c>
      <c r="O208" s="12">
        <f t="shared" si="57"/>
        <v>0</v>
      </c>
      <c r="P208" s="12">
        <f t="shared" si="57"/>
        <v>0</v>
      </c>
      <c r="Q208" s="12">
        <f t="shared" si="57"/>
        <v>0</v>
      </c>
      <c r="R208" s="84">
        <f t="shared" si="40"/>
        <v>1200000</v>
      </c>
      <c r="S208" s="114">
        <f t="shared" si="42"/>
        <v>1.1567179285495335</v>
      </c>
      <c r="T208" s="84">
        <f t="shared" si="43"/>
        <v>162582</v>
      </c>
      <c r="U208" s="66"/>
    </row>
    <row r="209" spans="1:21" ht="14.25" customHeight="1">
      <c r="A209" s="10" t="s">
        <v>3</v>
      </c>
      <c r="B209" s="5">
        <v>729898</v>
      </c>
      <c r="C209" s="5">
        <v>23104</v>
      </c>
      <c r="D209" s="6">
        <f t="shared" si="55"/>
        <v>0.03165373791954492</v>
      </c>
      <c r="E209" s="5"/>
      <c r="F209" s="6">
        <f t="shared" si="53"/>
        <v>0.03165373791954492</v>
      </c>
      <c r="G209" s="5"/>
      <c r="H209" s="5">
        <v>1132000</v>
      </c>
      <c r="I209" s="5">
        <v>493129</v>
      </c>
      <c r="J209" s="6">
        <f t="shared" si="54"/>
        <v>0.4356263250883392</v>
      </c>
      <c r="K209" s="5"/>
      <c r="L209" s="5">
        <v>1200000</v>
      </c>
      <c r="M209" s="5">
        <v>1037418</v>
      </c>
      <c r="N209" s="81">
        <f t="shared" si="39"/>
        <v>0.864515</v>
      </c>
      <c r="O209" s="5"/>
      <c r="P209" s="5"/>
      <c r="Q209" s="5"/>
      <c r="R209" s="82">
        <f t="shared" si="40"/>
        <v>1200000</v>
      </c>
      <c r="S209" s="112">
        <f t="shared" si="42"/>
        <v>1.1567179285495335</v>
      </c>
      <c r="T209" s="82">
        <f t="shared" si="43"/>
        <v>162582</v>
      </c>
      <c r="U209" s="66"/>
    </row>
    <row r="210" spans="1:21" ht="15.75" hidden="1">
      <c r="A210" s="25" t="s">
        <v>32</v>
      </c>
      <c r="B210" s="5"/>
      <c r="C210" s="5"/>
      <c r="D210" s="6"/>
      <c r="E210" s="5"/>
      <c r="F210" s="6" t="e">
        <f t="shared" si="53"/>
        <v>#DIV/0!</v>
      </c>
      <c r="G210" s="5"/>
      <c r="H210" s="5">
        <f>B210+G210</f>
        <v>0</v>
      </c>
      <c r="I210" s="5"/>
      <c r="J210" s="14" t="e">
        <f t="shared" si="54"/>
        <v>#DIV/0!</v>
      </c>
      <c r="K210" s="5"/>
      <c r="L210" s="12">
        <f>H210+K210</f>
        <v>0</v>
      </c>
      <c r="M210" s="12"/>
      <c r="N210" s="83" t="e">
        <f aca="true" t="shared" si="58" ref="N210:N225">M210/L210</f>
        <v>#DIV/0!</v>
      </c>
      <c r="O210" s="12"/>
      <c r="P210" s="12"/>
      <c r="Q210" s="12"/>
      <c r="R210" s="84">
        <f aca="true" t="shared" si="59" ref="R210:R224">L210+O210</f>
        <v>0</v>
      </c>
      <c r="S210" s="112" t="e">
        <f t="shared" si="42"/>
        <v>#DIV/0!</v>
      </c>
      <c r="T210" s="84">
        <f t="shared" si="43"/>
        <v>0</v>
      </c>
      <c r="U210" s="66"/>
    </row>
    <row r="211" spans="1:21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3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4"/>
        <v>0.7461678169014084</v>
      </c>
      <c r="K211" s="12">
        <f>K212+K213+K214+K215</f>
        <v>0</v>
      </c>
      <c r="L211" s="12">
        <f aca="true" t="shared" si="60" ref="L211:Q211">L212+L213+L215+L224</f>
        <v>51523848</v>
      </c>
      <c r="M211" s="12">
        <f t="shared" si="60"/>
        <v>46492452</v>
      </c>
      <c r="N211" s="83">
        <f t="shared" si="58"/>
        <v>0.9023482097066974</v>
      </c>
      <c r="O211" s="12">
        <f>O212+O213+O215+O224</f>
        <v>0</v>
      </c>
      <c r="P211" s="12">
        <f t="shared" si="60"/>
        <v>0</v>
      </c>
      <c r="Q211" s="12">
        <f t="shared" si="60"/>
        <v>0</v>
      </c>
      <c r="R211" s="84">
        <f t="shared" si="59"/>
        <v>51523848</v>
      </c>
      <c r="S211" s="114">
        <f t="shared" si="42"/>
        <v>1.1082196310059105</v>
      </c>
      <c r="T211" s="84">
        <f t="shared" si="43"/>
        <v>5031396</v>
      </c>
      <c r="U211" s="66"/>
    </row>
    <row r="212" spans="1:21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3"/>
        <v>1</v>
      </c>
      <c r="G212" s="5"/>
      <c r="H212" s="5">
        <v>6350000</v>
      </c>
      <c r="I212" s="5">
        <v>5565804</v>
      </c>
      <c r="J212" s="6">
        <f t="shared" si="54"/>
        <v>0.8765045669291338</v>
      </c>
      <c r="K212" s="5"/>
      <c r="L212" s="5">
        <v>22000000</v>
      </c>
      <c r="M212" s="5">
        <v>18393762</v>
      </c>
      <c r="N212" s="81">
        <f t="shared" si="58"/>
        <v>0.8360800909090909</v>
      </c>
      <c r="O212" s="5"/>
      <c r="P212" s="5"/>
      <c r="Q212" s="5"/>
      <c r="R212" s="82">
        <f t="shared" si="59"/>
        <v>22000000</v>
      </c>
      <c r="S212" s="112">
        <f t="shared" si="42"/>
        <v>1.1960576634622107</v>
      </c>
      <c r="T212" s="82">
        <f t="shared" si="43"/>
        <v>3606238</v>
      </c>
      <c r="U212" s="66"/>
    </row>
    <row r="213" spans="1:21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3"/>
        <v>1</v>
      </c>
      <c r="G213" s="5"/>
      <c r="H213" s="5">
        <v>8450000</v>
      </c>
      <c r="I213" s="5">
        <v>7615000</v>
      </c>
      <c r="J213" s="6">
        <f t="shared" si="54"/>
        <v>0.9011834319526627</v>
      </c>
      <c r="K213" s="5"/>
      <c r="L213" s="5">
        <v>3817000</v>
      </c>
      <c r="M213" s="5">
        <v>3815290</v>
      </c>
      <c r="N213" s="81">
        <f t="shared" si="58"/>
        <v>0.9995520041917736</v>
      </c>
      <c r="O213" s="5"/>
      <c r="P213" s="5"/>
      <c r="Q213" s="5"/>
      <c r="R213" s="82">
        <f t="shared" si="59"/>
        <v>3817000</v>
      </c>
      <c r="S213" s="112">
        <f t="shared" si="42"/>
        <v>1.0004481965984238</v>
      </c>
      <c r="T213" s="82">
        <f t="shared" si="43"/>
        <v>1710</v>
      </c>
      <c r="U213" s="66"/>
    </row>
    <row r="214" spans="1:21" ht="0.75" customHeight="1">
      <c r="A214" s="10" t="s">
        <v>32</v>
      </c>
      <c r="B214" s="5"/>
      <c r="C214" s="5"/>
      <c r="D214" s="6"/>
      <c r="E214" s="5"/>
      <c r="F214" s="6" t="e">
        <f t="shared" si="53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8"/>
        <v>#DIV/0!</v>
      </c>
      <c r="O214" s="5"/>
      <c r="P214" s="5"/>
      <c r="Q214" s="5"/>
      <c r="R214" s="82">
        <f t="shared" si="59"/>
        <v>0</v>
      </c>
      <c r="S214" s="112" t="e">
        <f>R214/M214</f>
        <v>#DIV/0!</v>
      </c>
      <c r="T214" s="82">
        <f t="shared" si="43"/>
        <v>0</v>
      </c>
      <c r="U214" s="66"/>
    </row>
    <row r="215" spans="1:21" ht="15.75">
      <c r="A215" s="10" t="s">
        <v>3</v>
      </c>
      <c r="B215" s="5">
        <v>8871354</v>
      </c>
      <c r="C215" s="5">
        <v>1671809</v>
      </c>
      <c r="D215" s="6">
        <f aca="true" t="shared" si="61" ref="D215:D221">C215/B215</f>
        <v>0.18845026362379408</v>
      </c>
      <c r="E215" s="5"/>
      <c r="F215" s="6">
        <f t="shared" si="53"/>
        <v>0.18845026362379408</v>
      </c>
      <c r="G215" s="5"/>
      <c r="H215" s="5">
        <v>27800000</v>
      </c>
      <c r="I215" s="5">
        <v>18641183</v>
      </c>
      <c r="J215" s="6">
        <f aca="true" t="shared" si="62" ref="J215:J225">I215/H215</f>
        <v>0.6705461510791367</v>
      </c>
      <c r="K215" s="5"/>
      <c r="L215" s="5">
        <v>32505000</v>
      </c>
      <c r="M215" s="5">
        <v>31081552</v>
      </c>
      <c r="N215" s="81">
        <f t="shared" si="58"/>
        <v>0.9562083371788955</v>
      </c>
      <c r="O215" s="5"/>
      <c r="P215" s="5"/>
      <c r="Q215" s="5"/>
      <c r="R215" s="82">
        <f t="shared" si="59"/>
        <v>32505000</v>
      </c>
      <c r="S215" s="112">
        <f>R215/M215</f>
        <v>1.0457971982866234</v>
      </c>
      <c r="T215" s="82">
        <f t="shared" si="43"/>
        <v>1423448</v>
      </c>
      <c r="U215" s="66"/>
    </row>
    <row r="216" spans="1:21" ht="0.75" customHeight="1">
      <c r="A216" s="10" t="s">
        <v>4</v>
      </c>
      <c r="B216" s="5" t="e">
        <f>#REF!+A216</f>
        <v>#REF!</v>
      </c>
      <c r="C216" s="5"/>
      <c r="D216" s="14" t="e">
        <f t="shared" si="61"/>
        <v>#REF!</v>
      </c>
      <c r="E216" s="5"/>
      <c r="F216" s="6" t="e">
        <f t="shared" si="53"/>
        <v>#REF!</v>
      </c>
      <c r="G216" s="5"/>
      <c r="H216" s="5" t="e">
        <f aca="true" t="shared" si="63" ref="H216:H224">B216+E216</f>
        <v>#REF!</v>
      </c>
      <c r="I216" s="5"/>
      <c r="J216" s="14" t="e">
        <f t="shared" si="62"/>
        <v>#REF!</v>
      </c>
      <c r="K216" s="5"/>
      <c r="L216" s="5"/>
      <c r="M216" s="5"/>
      <c r="N216" s="83" t="e">
        <f t="shared" si="58"/>
        <v>#DIV/0!</v>
      </c>
      <c r="O216" s="12"/>
      <c r="P216" s="5"/>
      <c r="Q216" s="5"/>
      <c r="R216" s="84">
        <f t="shared" si="59"/>
        <v>0</v>
      </c>
      <c r="S216" s="114" t="e">
        <f>R216/M216</f>
        <v>#DIV/0!</v>
      </c>
      <c r="T216" s="84">
        <f t="shared" si="43"/>
        <v>0</v>
      </c>
      <c r="U216" s="66"/>
    </row>
    <row r="217" spans="1:21" ht="20.25" hidden="1">
      <c r="A217" s="35"/>
      <c r="B217" s="12" t="e">
        <f>#REF!+A217</f>
        <v>#REF!</v>
      </c>
      <c r="C217" s="5"/>
      <c r="D217" s="14" t="e">
        <f t="shared" si="61"/>
        <v>#REF!</v>
      </c>
      <c r="E217" s="5"/>
      <c r="F217" s="6" t="e">
        <f t="shared" si="53"/>
        <v>#REF!</v>
      </c>
      <c r="G217" s="5"/>
      <c r="H217" s="5" t="e">
        <f t="shared" si="63"/>
        <v>#REF!</v>
      </c>
      <c r="I217" s="5"/>
      <c r="J217" s="14" t="e">
        <f t="shared" si="62"/>
        <v>#REF!</v>
      </c>
      <c r="K217" s="5"/>
      <c r="L217" s="5"/>
      <c r="M217" s="5"/>
      <c r="N217" s="83" t="e">
        <f t="shared" si="58"/>
        <v>#DIV/0!</v>
      </c>
      <c r="O217" s="12"/>
      <c r="P217" s="5"/>
      <c r="Q217" s="5"/>
      <c r="R217" s="84">
        <f t="shared" si="59"/>
        <v>0</v>
      </c>
      <c r="S217" s="114" t="e">
        <f>R217/M217</f>
        <v>#DIV/0!</v>
      </c>
      <c r="T217" s="84">
        <f aca="true" t="shared" si="64" ref="T217:T225">R217-M217</f>
        <v>0</v>
      </c>
      <c r="U217" s="66"/>
    </row>
    <row r="218" spans="1:21" ht="15.75" hidden="1">
      <c r="A218" s="36"/>
      <c r="B218" s="12" t="e">
        <f>#REF!+A218</f>
        <v>#REF!</v>
      </c>
      <c r="C218" s="5"/>
      <c r="D218" s="14" t="e">
        <f t="shared" si="61"/>
        <v>#REF!</v>
      </c>
      <c r="E218" s="5"/>
      <c r="F218" s="6" t="e">
        <f t="shared" si="53"/>
        <v>#REF!</v>
      </c>
      <c r="G218" s="5"/>
      <c r="H218" s="5" t="e">
        <f t="shared" si="63"/>
        <v>#REF!</v>
      </c>
      <c r="I218" s="5"/>
      <c r="J218" s="14" t="e">
        <f t="shared" si="62"/>
        <v>#REF!</v>
      </c>
      <c r="K218" s="5"/>
      <c r="L218" s="5"/>
      <c r="M218" s="5"/>
      <c r="N218" s="83" t="e">
        <f t="shared" si="58"/>
        <v>#DIV/0!</v>
      </c>
      <c r="O218" s="12"/>
      <c r="P218" s="5"/>
      <c r="Q218" s="5"/>
      <c r="R218" s="84">
        <f t="shared" si="59"/>
        <v>0</v>
      </c>
      <c r="S218" s="114" t="e">
        <f aca="true" t="shared" si="65" ref="S218:S225">R218/M218</f>
        <v>#DIV/0!</v>
      </c>
      <c r="T218" s="84">
        <f t="shared" si="64"/>
        <v>0</v>
      </c>
      <c r="U218" s="66"/>
    </row>
    <row r="219" spans="1:21" ht="15.75" hidden="1">
      <c r="A219" s="36"/>
      <c r="B219" s="12" t="e">
        <f>#REF!+A219</f>
        <v>#REF!</v>
      </c>
      <c r="C219" s="5"/>
      <c r="D219" s="14" t="e">
        <f t="shared" si="61"/>
        <v>#REF!</v>
      </c>
      <c r="E219" s="5"/>
      <c r="F219" s="6" t="e">
        <f t="shared" si="53"/>
        <v>#REF!</v>
      </c>
      <c r="G219" s="5"/>
      <c r="H219" s="5" t="e">
        <f t="shared" si="63"/>
        <v>#REF!</v>
      </c>
      <c r="I219" s="5"/>
      <c r="J219" s="14" t="e">
        <f t="shared" si="62"/>
        <v>#REF!</v>
      </c>
      <c r="K219" s="5"/>
      <c r="L219" s="5"/>
      <c r="M219" s="5"/>
      <c r="N219" s="83" t="e">
        <f t="shared" si="58"/>
        <v>#DIV/0!</v>
      </c>
      <c r="O219" s="12"/>
      <c r="P219" s="5"/>
      <c r="Q219" s="5"/>
      <c r="R219" s="84">
        <f t="shared" si="59"/>
        <v>0</v>
      </c>
      <c r="S219" s="114" t="e">
        <f t="shared" si="65"/>
        <v>#DIV/0!</v>
      </c>
      <c r="T219" s="84">
        <f t="shared" si="64"/>
        <v>0</v>
      </c>
      <c r="U219" s="66"/>
    </row>
    <row r="220" spans="1:21" ht="15.75" hidden="1">
      <c r="A220" s="10"/>
      <c r="B220" s="12" t="e">
        <f>#REF!+A220</f>
        <v>#REF!</v>
      </c>
      <c r="C220" s="5"/>
      <c r="D220" s="14" t="e">
        <f t="shared" si="61"/>
        <v>#REF!</v>
      </c>
      <c r="E220" s="5"/>
      <c r="F220" s="6" t="e">
        <f t="shared" si="53"/>
        <v>#REF!</v>
      </c>
      <c r="G220" s="5"/>
      <c r="H220" s="5" t="e">
        <f t="shared" si="63"/>
        <v>#REF!</v>
      </c>
      <c r="I220" s="5"/>
      <c r="J220" s="14" t="e">
        <f t="shared" si="62"/>
        <v>#REF!</v>
      </c>
      <c r="K220" s="5"/>
      <c r="L220" s="5"/>
      <c r="M220" s="5"/>
      <c r="N220" s="83" t="e">
        <f t="shared" si="58"/>
        <v>#DIV/0!</v>
      </c>
      <c r="O220" s="12"/>
      <c r="P220" s="5"/>
      <c r="Q220" s="5"/>
      <c r="R220" s="84">
        <f t="shared" si="59"/>
        <v>0</v>
      </c>
      <c r="S220" s="114" t="e">
        <f t="shared" si="65"/>
        <v>#DIV/0!</v>
      </c>
      <c r="T220" s="84">
        <f t="shared" si="64"/>
        <v>0</v>
      </c>
      <c r="U220" s="66"/>
    </row>
    <row r="221" spans="1:21" ht="15.75" hidden="1">
      <c r="A221" s="10"/>
      <c r="B221" s="12" t="e">
        <f>#REF!+A221</f>
        <v>#REF!</v>
      </c>
      <c r="C221" s="5"/>
      <c r="D221" s="14" t="e">
        <f t="shared" si="61"/>
        <v>#REF!</v>
      </c>
      <c r="E221" s="5"/>
      <c r="F221" s="6" t="e">
        <f t="shared" si="53"/>
        <v>#REF!</v>
      </c>
      <c r="G221" s="5"/>
      <c r="H221" s="5" t="e">
        <f t="shared" si="63"/>
        <v>#REF!</v>
      </c>
      <c r="I221" s="5"/>
      <c r="J221" s="14" t="e">
        <f t="shared" si="62"/>
        <v>#REF!</v>
      </c>
      <c r="K221" s="5"/>
      <c r="L221" s="5"/>
      <c r="M221" s="5"/>
      <c r="N221" s="83" t="e">
        <f t="shared" si="58"/>
        <v>#DIV/0!</v>
      </c>
      <c r="O221" s="12"/>
      <c r="P221" s="5"/>
      <c r="Q221" s="5"/>
      <c r="R221" s="84">
        <f t="shared" si="59"/>
        <v>0</v>
      </c>
      <c r="S221" s="114" t="e">
        <f t="shared" si="65"/>
        <v>#DIV/0!</v>
      </c>
      <c r="T221" s="84">
        <f t="shared" si="64"/>
        <v>0</v>
      </c>
      <c r="U221" s="66"/>
    </row>
    <row r="222" spans="1:21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3"/>
        <v>#DIV/0!</v>
      </c>
      <c r="G222" s="12"/>
      <c r="H222" s="12">
        <f t="shared" si="63"/>
        <v>0</v>
      </c>
      <c r="I222" s="12"/>
      <c r="J222" s="14" t="e">
        <f t="shared" si="62"/>
        <v>#DIV/0!</v>
      </c>
      <c r="K222" s="12"/>
      <c r="L222" s="5"/>
      <c r="M222" s="5"/>
      <c r="N222" s="83" t="e">
        <f t="shared" si="58"/>
        <v>#DIV/0!</v>
      </c>
      <c r="O222" s="12"/>
      <c r="P222" s="5"/>
      <c r="Q222" s="5"/>
      <c r="R222" s="84">
        <f t="shared" si="59"/>
        <v>0</v>
      </c>
      <c r="S222" s="114" t="e">
        <f t="shared" si="65"/>
        <v>#DIV/0!</v>
      </c>
      <c r="T222" s="84">
        <f t="shared" si="64"/>
        <v>0</v>
      </c>
      <c r="U222" s="66"/>
    </row>
    <row r="223" spans="1:21" ht="30.75" hidden="1">
      <c r="A223" s="41" t="s">
        <v>70</v>
      </c>
      <c r="B223" s="5"/>
      <c r="C223" s="5"/>
      <c r="D223" s="6"/>
      <c r="E223" s="5"/>
      <c r="F223" s="6" t="e">
        <f t="shared" si="53"/>
        <v>#DIV/0!</v>
      </c>
      <c r="G223" s="5"/>
      <c r="H223" s="5">
        <f t="shared" si="63"/>
        <v>0</v>
      </c>
      <c r="I223" s="5"/>
      <c r="J223" s="14" t="e">
        <f t="shared" si="62"/>
        <v>#DIV/0!</v>
      </c>
      <c r="K223" s="5"/>
      <c r="L223" s="5"/>
      <c r="M223" s="5"/>
      <c r="N223" s="83" t="e">
        <f t="shared" si="58"/>
        <v>#DIV/0!</v>
      </c>
      <c r="O223" s="12"/>
      <c r="P223" s="5"/>
      <c r="Q223" s="5"/>
      <c r="R223" s="84">
        <f t="shared" si="59"/>
        <v>0</v>
      </c>
      <c r="S223" s="114" t="e">
        <f t="shared" si="65"/>
        <v>#DIV/0!</v>
      </c>
      <c r="T223" s="84">
        <f t="shared" si="64"/>
        <v>0</v>
      </c>
      <c r="U223" s="66"/>
    </row>
    <row r="224" spans="1:21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3"/>
        <v>#DIV/0!</v>
      </c>
      <c r="G224" s="12"/>
      <c r="H224" s="12">
        <f t="shared" si="63"/>
        <v>0</v>
      </c>
      <c r="I224" s="12"/>
      <c r="J224" s="14" t="e">
        <f t="shared" si="62"/>
        <v>#DIV/0!</v>
      </c>
      <c r="K224" s="12"/>
      <c r="L224" s="62">
        <v>-6798152</v>
      </c>
      <c r="M224" s="62">
        <v>-6798152</v>
      </c>
      <c r="N224" s="87">
        <f>M224/L224</f>
        <v>1</v>
      </c>
      <c r="O224" s="62"/>
      <c r="P224" s="16"/>
      <c r="Q224" s="16"/>
      <c r="R224" s="89">
        <f t="shared" si="59"/>
        <v>-6798152</v>
      </c>
      <c r="S224" s="115"/>
      <c r="T224" s="89">
        <f t="shared" si="64"/>
        <v>0</v>
      </c>
      <c r="U224" s="66"/>
    </row>
    <row r="225" spans="1:21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3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2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276932271</v>
      </c>
      <c r="M225" s="71">
        <f>M81+M87+M95+M102+M109+M126+M137+M158+M186+M204+M208+M211</f>
        <v>257755658</v>
      </c>
      <c r="N225" s="88">
        <f t="shared" si="58"/>
        <v>0.9307534187664247</v>
      </c>
      <c r="O225" s="71">
        <f t="shared" si="66"/>
        <v>4078842</v>
      </c>
      <c r="P225" s="116">
        <f t="shared" si="66"/>
        <v>0</v>
      </c>
      <c r="Q225" s="116">
        <f t="shared" si="66"/>
        <v>0</v>
      </c>
      <c r="R225" s="71">
        <f t="shared" si="66"/>
        <v>281011113</v>
      </c>
      <c r="S225" s="88">
        <f t="shared" si="65"/>
        <v>1.0902228691329057</v>
      </c>
      <c r="T225" s="90">
        <f t="shared" si="64"/>
        <v>23255455</v>
      </c>
      <c r="U225" s="66"/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144</v>
      </c>
      <c r="B228" s="2"/>
      <c r="C228" s="2"/>
      <c r="D228" s="66"/>
      <c r="E228" s="29" t="s">
        <v>82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145</v>
      </c>
      <c r="B229" s="30"/>
      <c r="C229" s="66"/>
      <c r="D229" s="66"/>
      <c r="E229" s="29" t="s">
        <v>83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2023-12-21T08:28:50Z</cp:lastPrinted>
  <dcterms:created xsi:type="dcterms:W3CDTF">2007-06-25T06:06:27Z</dcterms:created>
  <dcterms:modified xsi:type="dcterms:W3CDTF">2023-12-21T08:36:33Z</dcterms:modified>
  <cp:category/>
  <cp:version/>
  <cp:contentType/>
  <cp:contentStatus/>
</cp:coreProperties>
</file>