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l consiliu 2026\anexe 9\"/>
    </mc:Choice>
  </mc:AlternateContent>
  <xr:revisionPtr revIDLastSave="0" documentId="13_ncr:1_{FCB723E5-791C-4CF2-9F21-990CE629B7D9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2026 iun con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1" l="1"/>
  <c r="O49" i="11" l="1"/>
  <c r="N49" i="11"/>
  <c r="D49" i="11"/>
  <c r="C49" i="11"/>
  <c r="R48" i="11"/>
  <c r="S48" i="11" s="1"/>
  <c r="M48" i="11"/>
  <c r="K48" i="11"/>
  <c r="I48" i="11"/>
  <c r="R47" i="11"/>
  <c r="S47" i="11" s="1"/>
  <c r="K47" i="11"/>
  <c r="L47" i="11" s="1"/>
  <c r="I47" i="11"/>
  <c r="J47" i="11" s="1"/>
  <c r="R46" i="11"/>
  <c r="S46" i="11" s="1"/>
  <c r="M46" i="11"/>
  <c r="E46" i="11"/>
  <c r="R45" i="11"/>
  <c r="S45" i="11" s="1"/>
  <c r="G45" i="11"/>
  <c r="H45" i="11" s="1"/>
  <c r="E45" i="11"/>
  <c r="F45" i="11" s="1"/>
  <c r="R44" i="11"/>
  <c r="S44" i="11" s="1"/>
  <c r="G44" i="11"/>
  <c r="H44" i="11" s="1"/>
  <c r="E44" i="11"/>
  <c r="F44" i="11" s="1"/>
  <c r="R43" i="11"/>
  <c r="S43" i="11" s="1"/>
  <c r="G43" i="11"/>
  <c r="H43" i="11" s="1"/>
  <c r="E43" i="11"/>
  <c r="F43" i="11" s="1"/>
  <c r="R42" i="11"/>
  <c r="S42" i="11" s="1"/>
  <c r="G42" i="11"/>
  <c r="H42" i="11" s="1"/>
  <c r="E42" i="11"/>
  <c r="F42" i="11" s="1"/>
  <c r="R41" i="11"/>
  <c r="S41" i="11" s="1"/>
  <c r="G41" i="11"/>
  <c r="H41" i="11" s="1"/>
  <c r="E41" i="11"/>
  <c r="F41" i="11" s="1"/>
  <c r="R40" i="11"/>
  <c r="S40" i="11" s="1"/>
  <c r="G40" i="11"/>
  <c r="H40" i="11" s="1"/>
  <c r="E40" i="11"/>
  <c r="F40" i="11" s="1"/>
  <c r="R39" i="11"/>
  <c r="S39" i="11" s="1"/>
  <c r="G39" i="11"/>
  <c r="H39" i="11" s="1"/>
  <c r="E39" i="11"/>
  <c r="F39" i="11" s="1"/>
  <c r="R38" i="11"/>
  <c r="S38" i="11" s="1"/>
  <c r="G38" i="11"/>
  <c r="H38" i="11" s="1"/>
  <c r="E38" i="11"/>
  <c r="F38" i="11" s="1"/>
  <c r="R37" i="11"/>
  <c r="S37" i="11" s="1"/>
  <c r="G37" i="11"/>
  <c r="H37" i="11" s="1"/>
  <c r="E37" i="11"/>
  <c r="F37" i="11" s="1"/>
  <c r="R36" i="11"/>
  <c r="S36" i="11" s="1"/>
  <c r="G36" i="11"/>
  <c r="H36" i="11" s="1"/>
  <c r="E36" i="11"/>
  <c r="F36" i="11" s="1"/>
  <c r="R35" i="11"/>
  <c r="S35" i="11" s="1"/>
  <c r="G35" i="11"/>
  <c r="H35" i="11" s="1"/>
  <c r="E35" i="11"/>
  <c r="F35" i="11" s="1"/>
  <c r="R34" i="11"/>
  <c r="S34" i="11" s="1"/>
  <c r="G34" i="11"/>
  <c r="H34" i="11" s="1"/>
  <c r="E34" i="11"/>
  <c r="F34" i="11" s="1"/>
  <c r="R33" i="11"/>
  <c r="S33" i="11" s="1"/>
  <c r="G33" i="11"/>
  <c r="H33" i="11" s="1"/>
  <c r="E33" i="11"/>
  <c r="F33" i="11" s="1"/>
  <c r="R32" i="11"/>
  <c r="S32" i="11" s="1"/>
  <c r="G32" i="11"/>
  <c r="H32" i="11" s="1"/>
  <c r="E32" i="11"/>
  <c r="F32" i="11" s="1"/>
  <c r="R31" i="11"/>
  <c r="S31" i="11" s="1"/>
  <c r="G31" i="11"/>
  <c r="E31" i="11"/>
  <c r="F31" i="11" s="1"/>
  <c r="R30" i="11"/>
  <c r="S30" i="11" s="1"/>
  <c r="G30" i="11"/>
  <c r="H30" i="11" s="1"/>
  <c r="E30" i="11"/>
  <c r="F30" i="11" s="1"/>
  <c r="R29" i="11"/>
  <c r="S29" i="11" s="1"/>
  <c r="G29" i="11"/>
  <c r="H29" i="11" s="1"/>
  <c r="E29" i="11"/>
  <c r="F29" i="11" s="1"/>
  <c r="R28" i="11"/>
  <c r="S28" i="11" s="1"/>
  <c r="G28" i="11"/>
  <c r="H28" i="11" s="1"/>
  <c r="E28" i="11"/>
  <c r="F28" i="11" s="1"/>
  <c r="R27" i="11"/>
  <c r="S27" i="11" s="1"/>
  <c r="G27" i="11"/>
  <c r="E27" i="11"/>
  <c r="F27" i="11" s="1"/>
  <c r="R26" i="11"/>
  <c r="S26" i="11" s="1"/>
  <c r="G26" i="11"/>
  <c r="H26" i="11" s="1"/>
  <c r="E26" i="11"/>
  <c r="F26" i="11" s="1"/>
  <c r="R25" i="11"/>
  <c r="S25" i="11" s="1"/>
  <c r="G25" i="11"/>
  <c r="H25" i="11" s="1"/>
  <c r="E25" i="11"/>
  <c r="F25" i="11" s="1"/>
  <c r="R24" i="11"/>
  <c r="S24" i="11" s="1"/>
  <c r="G24" i="11"/>
  <c r="E24" i="11"/>
  <c r="F24" i="11" s="1"/>
  <c r="R23" i="11"/>
  <c r="S23" i="11" s="1"/>
  <c r="G23" i="11"/>
  <c r="H23" i="11" s="1"/>
  <c r="E23" i="11"/>
  <c r="F23" i="11" s="1"/>
  <c r="R22" i="11"/>
  <c r="S22" i="11" s="1"/>
  <c r="G22" i="11"/>
  <c r="H22" i="11" s="1"/>
  <c r="E22" i="11"/>
  <c r="F22" i="11" s="1"/>
  <c r="R21" i="11"/>
  <c r="S21" i="11" s="1"/>
  <c r="G21" i="11"/>
  <c r="H21" i="11" s="1"/>
  <c r="E21" i="11"/>
  <c r="F21" i="11" s="1"/>
  <c r="R20" i="11"/>
  <c r="S20" i="11" s="1"/>
  <c r="G20" i="11"/>
  <c r="H20" i="11" s="1"/>
  <c r="E20" i="11"/>
  <c r="F20" i="11" s="1"/>
  <c r="R19" i="11"/>
  <c r="S19" i="11" s="1"/>
  <c r="G19" i="11"/>
  <c r="H19" i="11" s="1"/>
  <c r="E19" i="11"/>
  <c r="F19" i="11" s="1"/>
  <c r="R18" i="11"/>
  <c r="S18" i="11" s="1"/>
  <c r="G18" i="11"/>
  <c r="H18" i="11" s="1"/>
  <c r="E18" i="11"/>
  <c r="F18" i="11" s="1"/>
  <c r="P17" i="11"/>
  <c r="R17" i="11" s="1"/>
  <c r="S17" i="11" s="1"/>
  <c r="G17" i="11"/>
  <c r="H17" i="11" s="1"/>
  <c r="E17" i="11"/>
  <c r="F17" i="11" s="1"/>
  <c r="R16" i="11"/>
  <c r="S16" i="11" s="1"/>
  <c r="G16" i="11"/>
  <c r="H16" i="11" s="1"/>
  <c r="E16" i="11"/>
  <c r="F16" i="11" s="1"/>
  <c r="R15" i="11"/>
  <c r="S15" i="11" s="1"/>
  <c r="G15" i="11"/>
  <c r="H15" i="11" s="1"/>
  <c r="E15" i="11"/>
  <c r="F15" i="11" s="1"/>
  <c r="R14" i="11"/>
  <c r="S14" i="11" s="1"/>
  <c r="G14" i="11"/>
  <c r="H14" i="11" s="1"/>
  <c r="E14" i="11"/>
  <c r="F14" i="11" s="1"/>
  <c r="R13" i="11"/>
  <c r="S13" i="11" s="1"/>
  <c r="G13" i="11"/>
  <c r="H13" i="11" s="1"/>
  <c r="E13" i="11"/>
  <c r="F13" i="11" s="1"/>
  <c r="P12" i="11"/>
  <c r="R12" i="11" s="1"/>
  <c r="S12" i="11" s="1"/>
  <c r="G12" i="11"/>
  <c r="H12" i="11" s="1"/>
  <c r="E12" i="11"/>
  <c r="F12" i="11" s="1"/>
  <c r="R11" i="11"/>
  <c r="G11" i="11"/>
  <c r="H11" i="11" s="1"/>
  <c r="E11" i="11"/>
  <c r="F11" i="11" s="1"/>
  <c r="R10" i="11"/>
  <c r="S10" i="11" s="1"/>
  <c r="G10" i="11"/>
  <c r="H10" i="11" s="1"/>
  <c r="E10" i="11"/>
  <c r="F10" i="11" s="1"/>
  <c r="H27" i="11" l="1"/>
  <c r="H24" i="11"/>
  <c r="L48" i="11"/>
  <c r="R49" i="11"/>
  <c r="M47" i="11"/>
  <c r="J49" i="11"/>
  <c r="M49" i="11" s="1"/>
  <c r="E49" i="11"/>
  <c r="S11" i="11"/>
  <c r="S49" i="11" s="1"/>
  <c r="G49" i="11"/>
  <c r="I49" i="11"/>
  <c r="K49" i="11"/>
  <c r="L49" i="11" l="1"/>
</calcChain>
</file>

<file path=xl/sharedStrings.xml><?xml version="1.0" encoding="utf-8"?>
<sst xmlns="http://schemas.openxmlformats.org/spreadsheetml/2006/main" count="68" uniqueCount="66">
  <si>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</si>
  <si>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</si>
  <si>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</si>
  <si>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</si>
  <si>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</si>
  <si>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</si>
  <si>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</si>
  <si>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</si>
  <si>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</si>
  <si>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</si>
  <si>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</si>
  <si>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"Constantin Brâncoveanu"</t>
  </si>
  <si>
    <t>Liceul Teologic Reformat</t>
  </si>
  <si>
    <t>Creșa Satu Mare</t>
  </si>
  <si>
    <t>Gradinița ”Magic Kids”</t>
  </si>
  <si>
    <t>TOTAL</t>
  </si>
  <si>
    <t>Șef serviciu</t>
  </si>
  <si>
    <t>Kereskényi Gábor</t>
  </si>
  <si>
    <t>Ec. Lucia Ursu</t>
  </si>
  <si>
    <t>ec. Borbei Terezia</t>
  </si>
  <si>
    <t>Nr copii</t>
  </si>
  <si>
    <t xml:space="preserve">Liceul de arte Aurel Popp </t>
  </si>
  <si>
    <t xml:space="preserve">Liceul cu Program Sportiv </t>
  </si>
  <si>
    <t>Cost standard invatamant de stat</t>
  </si>
  <si>
    <t>Cost standard invatamant particular</t>
  </si>
  <si>
    <t xml:space="preserve"> </t>
  </si>
  <si>
    <t>nr copii</t>
  </si>
  <si>
    <t>Buget 
aprobat 2026</t>
  </si>
  <si>
    <t>Cost standard invatamant de stat
conform alocat</t>
  </si>
  <si>
    <t>Cost standard invatamant particular conform alocat</t>
  </si>
  <si>
    <t>Cost standard nou</t>
  </si>
  <si>
    <t>Nr copii nou</t>
  </si>
  <si>
    <t xml:space="preserve">Liceul Teoretic German
 "Johan Ettinger" </t>
  </si>
  <si>
    <t xml:space="preserve">Liceul Tehnologic 
" Ion I C Brătianu" </t>
  </si>
  <si>
    <t xml:space="preserve">Colegiul Economic 
"Gheorghe Dragoş" </t>
  </si>
  <si>
    <t xml:space="preserve">Liceul Tehnologic 
"C-tin Brâncuşi" </t>
  </si>
  <si>
    <t>Liceul Tehnologic
 "Unio - Traian Vuia"</t>
  </si>
  <si>
    <t>Liceul Tehnologic 
"Elisa Zamfirescu"</t>
  </si>
  <si>
    <t xml:space="preserve">Liceul Teologic Romano
 Catolic "Hám János" </t>
  </si>
  <si>
    <t>Scoala Postliceala
 Sanitara Satu Mare</t>
  </si>
  <si>
    <t>Liceul Teoretic 
”George Pop de Băsești”</t>
  </si>
  <si>
    <t>Grădiniţa cu Program Prelungit Nr.6</t>
  </si>
  <si>
    <t>Şcoala Gimnazială
 "Grigore Moisil"</t>
  </si>
  <si>
    <t>Şcoala Gimnazială 
"Bălcescu Petöfi"</t>
  </si>
  <si>
    <t>Şcoala Gimnazială 
 "Mircea Eliade"</t>
  </si>
  <si>
    <t>Şcoala Gimnazială
 "Octavian Goga"</t>
  </si>
  <si>
    <t xml:space="preserve">Şcoala Gimnazială
 "Rákóczi Ferenc" </t>
  </si>
  <si>
    <t>Şcoala Gimnazială
 "Ion Creangă"</t>
  </si>
  <si>
    <t>Şcoala Gimnazială
 "Avram Iancu"</t>
  </si>
  <si>
    <t>Şcoala Gimnazială
 "Lucian Blaga"</t>
  </si>
  <si>
    <t>Şcoala Gimnazială
 "Vasile Lucaciu"</t>
  </si>
  <si>
    <t xml:space="preserve">Colegiul Naţional
 "Mihai Eminescu" </t>
  </si>
  <si>
    <t xml:space="preserve">Colegiul Naţional
 "Ioan Slavici" </t>
  </si>
  <si>
    <t xml:space="preserve">Colegiul Naţional 
"D-na Stanca" </t>
  </si>
  <si>
    <t xml:space="preserve">Colegiul Naţional
 "Kölcsey Ferenc" </t>
  </si>
  <si>
    <t>Liceul Teologic 
Ortodox N Steinhardt</t>
  </si>
  <si>
    <t>Liceul Tehnologic 
de Industrie Alimentară "George Emil Palade"</t>
  </si>
  <si>
    <t>Primăria municipiului 
Satu Mare</t>
  </si>
  <si>
    <t>Grădiniţa cu Program Prelungit Nr.7</t>
  </si>
  <si>
    <t>Grădiniţa cu Program Prelungit "Dumbrava Minunată"</t>
  </si>
  <si>
    <t>ec. Terezia Borbei</t>
  </si>
  <si>
    <t xml:space="preserve">  Sef serviciu</t>
  </si>
  <si>
    <t>Ordonator principal de credite</t>
  </si>
  <si>
    <t>Director executiv</t>
  </si>
  <si>
    <t>De alocat</t>
  </si>
  <si>
    <t xml:space="preserve">Anexa 9.3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</si>
</sst>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0" borderId="1" xfId="0" applyFont="1" applyBorder="1" applyAlignment="1">
      <alignment vertical="center" wrapText="1"/>
    </xf>
    <xf numFmtId="3" fontId="1" fillId="0" borderId="0" xfId="0" applyNumberFormat="1" applyFont="1"/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AB45-730A-4CA6-9D90-778D53FE75F7}">
  <sheetPr>
    <tabColor rgb="FFFFFF00"/>
  </sheetPr>
  <dimension ref="A1:T54"/>
  <sheetViews>
    <sheetView tabSelected="1" workbookViewId="0">
      <pane xSplit="2" ySplit="9" topLeftCell="C34" activePane="bottomRight" state="frozen"/>
      <selection activeCell="L12" sqref="L12"/>
      <selection pane="topRight" activeCell="L12" sqref="L12"/>
      <selection pane="bottomLeft" activeCell="L12" sqref="L12"/>
      <selection pane="bottomRight" activeCell="V41" sqref="V41"/>
    </sheetView>
  </sheetViews>
  <sheetFormatPr defaultRowHeight="15.75" x14ac:dyDescent="0.25"/>
  <cols>
    <col min="1" max="1" width="4.85546875" style="1" customWidth="1"/>
    <col min="2" max="2" width="23.28515625" style="1" customWidth="1"/>
    <col min="3" max="3" width="6.5703125" style="1" customWidth="1"/>
    <col min="4" max="4" width="6.7109375" style="1" customWidth="1"/>
    <col min="5" max="5" width="11.28515625" style="1" customWidth="1"/>
    <col min="6" max="6" width="12.140625" style="1" customWidth="1"/>
    <col min="7" max="7" width="11.42578125" style="1" customWidth="1"/>
    <col min="8" max="8" width="11.28515625" style="1" customWidth="1"/>
    <col min="9" max="9" width="11.7109375" style="1" customWidth="1"/>
    <col min="10" max="10" width="11.140625" style="1" customWidth="1"/>
    <col min="11" max="11" width="8.42578125" style="1" customWidth="1"/>
    <col min="12" max="12" width="9" style="1" customWidth="1"/>
    <col min="13" max="13" width="11.42578125" style="2" customWidth="1"/>
    <col min="14" max="14" width="12.5703125" style="2" hidden="1" customWidth="1"/>
    <col min="15" max="15" width="20.7109375" style="2" hidden="1" customWidth="1"/>
    <col min="16" max="16" width="0.140625" style="1" customWidth="1"/>
    <col min="17" max="17" width="4.85546875" style="1" hidden="1" customWidth="1"/>
    <col min="18" max="18" width="6.140625" style="1" hidden="1" customWidth="1"/>
    <col min="19" max="19" width="7.85546875" style="1" hidden="1" customWidth="1"/>
    <col min="20" max="20" width="12.42578125" style="1" bestFit="1" customWidth="1"/>
    <col min="21" max="259" width="9.140625" style="1"/>
    <col min="260" max="260" width="5.140625" style="1" customWidth="1"/>
    <col min="261" max="261" width="40" style="1" customWidth="1"/>
    <col min="262" max="262" width="18.42578125" style="1" customWidth="1"/>
    <col min="263" max="263" width="23.42578125" style="1" customWidth="1"/>
    <col min="264" max="264" width="14.7109375" style="1" customWidth="1"/>
    <col min="265" max="515" width="9.140625" style="1"/>
    <col min="516" max="516" width="5.140625" style="1" customWidth="1"/>
    <col min="517" max="517" width="40" style="1" customWidth="1"/>
    <col min="518" max="518" width="18.42578125" style="1" customWidth="1"/>
    <col min="519" max="519" width="23.42578125" style="1" customWidth="1"/>
    <col min="520" max="520" width="14.7109375" style="1" customWidth="1"/>
    <col min="521" max="771" width="9.140625" style="1"/>
    <col min="772" max="772" width="5.140625" style="1" customWidth="1"/>
    <col min="773" max="773" width="40" style="1" customWidth="1"/>
    <col min="774" max="774" width="18.42578125" style="1" customWidth="1"/>
    <col min="775" max="775" width="23.42578125" style="1" customWidth="1"/>
    <col min="776" max="776" width="14.7109375" style="1" customWidth="1"/>
    <col min="777" max="1027" width="9.140625" style="1"/>
    <col min="1028" max="1028" width="5.140625" style="1" customWidth="1"/>
    <col min="1029" max="1029" width="40" style="1" customWidth="1"/>
    <col min="1030" max="1030" width="18.42578125" style="1" customWidth="1"/>
    <col min="1031" max="1031" width="23.42578125" style="1" customWidth="1"/>
    <col min="1032" max="1032" width="14.7109375" style="1" customWidth="1"/>
    <col min="1033" max="1283" width="9.140625" style="1"/>
    <col min="1284" max="1284" width="5.140625" style="1" customWidth="1"/>
    <col min="1285" max="1285" width="40" style="1" customWidth="1"/>
    <col min="1286" max="1286" width="18.42578125" style="1" customWidth="1"/>
    <col min="1287" max="1287" width="23.42578125" style="1" customWidth="1"/>
    <col min="1288" max="1288" width="14.7109375" style="1" customWidth="1"/>
    <col min="1289" max="1539" width="9.140625" style="1"/>
    <col min="1540" max="1540" width="5.140625" style="1" customWidth="1"/>
    <col min="1541" max="1541" width="40" style="1" customWidth="1"/>
    <col min="1542" max="1542" width="18.42578125" style="1" customWidth="1"/>
    <col min="1543" max="1543" width="23.42578125" style="1" customWidth="1"/>
    <col min="1544" max="1544" width="14.7109375" style="1" customWidth="1"/>
    <col min="1545" max="1795" width="9.140625" style="1"/>
    <col min="1796" max="1796" width="5.140625" style="1" customWidth="1"/>
    <col min="1797" max="1797" width="40" style="1" customWidth="1"/>
    <col min="1798" max="1798" width="18.42578125" style="1" customWidth="1"/>
    <col min="1799" max="1799" width="23.42578125" style="1" customWidth="1"/>
    <col min="1800" max="1800" width="14.7109375" style="1" customWidth="1"/>
    <col min="1801" max="2051" width="9.140625" style="1"/>
    <col min="2052" max="2052" width="5.140625" style="1" customWidth="1"/>
    <col min="2053" max="2053" width="40" style="1" customWidth="1"/>
    <col min="2054" max="2054" width="18.42578125" style="1" customWidth="1"/>
    <col min="2055" max="2055" width="23.42578125" style="1" customWidth="1"/>
    <col min="2056" max="2056" width="14.7109375" style="1" customWidth="1"/>
    <col min="2057" max="2307" width="9.140625" style="1"/>
    <col min="2308" max="2308" width="5.140625" style="1" customWidth="1"/>
    <col min="2309" max="2309" width="40" style="1" customWidth="1"/>
    <col min="2310" max="2310" width="18.42578125" style="1" customWidth="1"/>
    <col min="2311" max="2311" width="23.42578125" style="1" customWidth="1"/>
    <col min="2312" max="2312" width="14.7109375" style="1" customWidth="1"/>
    <col min="2313" max="2563" width="9.140625" style="1"/>
    <col min="2564" max="2564" width="5.140625" style="1" customWidth="1"/>
    <col min="2565" max="2565" width="40" style="1" customWidth="1"/>
    <col min="2566" max="2566" width="18.42578125" style="1" customWidth="1"/>
    <col min="2567" max="2567" width="23.42578125" style="1" customWidth="1"/>
    <col min="2568" max="2568" width="14.7109375" style="1" customWidth="1"/>
    <col min="2569" max="2819" width="9.140625" style="1"/>
    <col min="2820" max="2820" width="5.140625" style="1" customWidth="1"/>
    <col min="2821" max="2821" width="40" style="1" customWidth="1"/>
    <col min="2822" max="2822" width="18.42578125" style="1" customWidth="1"/>
    <col min="2823" max="2823" width="23.42578125" style="1" customWidth="1"/>
    <col min="2824" max="2824" width="14.7109375" style="1" customWidth="1"/>
    <col min="2825" max="3075" width="9.140625" style="1"/>
    <col min="3076" max="3076" width="5.140625" style="1" customWidth="1"/>
    <col min="3077" max="3077" width="40" style="1" customWidth="1"/>
    <col min="3078" max="3078" width="18.42578125" style="1" customWidth="1"/>
    <col min="3079" max="3079" width="23.42578125" style="1" customWidth="1"/>
    <col min="3080" max="3080" width="14.7109375" style="1" customWidth="1"/>
    <col min="3081" max="3331" width="9.140625" style="1"/>
    <col min="3332" max="3332" width="5.140625" style="1" customWidth="1"/>
    <col min="3333" max="3333" width="40" style="1" customWidth="1"/>
    <col min="3334" max="3334" width="18.42578125" style="1" customWidth="1"/>
    <col min="3335" max="3335" width="23.42578125" style="1" customWidth="1"/>
    <col min="3336" max="3336" width="14.7109375" style="1" customWidth="1"/>
    <col min="3337" max="3587" width="9.140625" style="1"/>
    <col min="3588" max="3588" width="5.140625" style="1" customWidth="1"/>
    <col min="3589" max="3589" width="40" style="1" customWidth="1"/>
    <col min="3590" max="3590" width="18.42578125" style="1" customWidth="1"/>
    <col min="3591" max="3591" width="23.42578125" style="1" customWidth="1"/>
    <col min="3592" max="3592" width="14.7109375" style="1" customWidth="1"/>
    <col min="3593" max="3843" width="9.140625" style="1"/>
    <col min="3844" max="3844" width="5.140625" style="1" customWidth="1"/>
    <col min="3845" max="3845" width="40" style="1" customWidth="1"/>
    <col min="3846" max="3846" width="18.42578125" style="1" customWidth="1"/>
    <col min="3847" max="3847" width="23.42578125" style="1" customWidth="1"/>
    <col min="3848" max="3848" width="14.7109375" style="1" customWidth="1"/>
    <col min="3849" max="4099" width="9.140625" style="1"/>
    <col min="4100" max="4100" width="5.140625" style="1" customWidth="1"/>
    <col min="4101" max="4101" width="40" style="1" customWidth="1"/>
    <col min="4102" max="4102" width="18.42578125" style="1" customWidth="1"/>
    <col min="4103" max="4103" width="23.42578125" style="1" customWidth="1"/>
    <col min="4104" max="4104" width="14.7109375" style="1" customWidth="1"/>
    <col min="4105" max="4355" width="9.140625" style="1"/>
    <col min="4356" max="4356" width="5.140625" style="1" customWidth="1"/>
    <col min="4357" max="4357" width="40" style="1" customWidth="1"/>
    <col min="4358" max="4358" width="18.42578125" style="1" customWidth="1"/>
    <col min="4359" max="4359" width="23.42578125" style="1" customWidth="1"/>
    <col min="4360" max="4360" width="14.7109375" style="1" customWidth="1"/>
    <col min="4361" max="4611" width="9.140625" style="1"/>
    <col min="4612" max="4612" width="5.140625" style="1" customWidth="1"/>
    <col min="4613" max="4613" width="40" style="1" customWidth="1"/>
    <col min="4614" max="4614" width="18.42578125" style="1" customWidth="1"/>
    <col min="4615" max="4615" width="23.42578125" style="1" customWidth="1"/>
    <col min="4616" max="4616" width="14.7109375" style="1" customWidth="1"/>
    <col min="4617" max="4867" width="9.140625" style="1"/>
    <col min="4868" max="4868" width="5.140625" style="1" customWidth="1"/>
    <col min="4869" max="4869" width="40" style="1" customWidth="1"/>
    <col min="4870" max="4870" width="18.42578125" style="1" customWidth="1"/>
    <col min="4871" max="4871" width="23.42578125" style="1" customWidth="1"/>
    <col min="4872" max="4872" width="14.7109375" style="1" customWidth="1"/>
    <col min="4873" max="5123" width="9.140625" style="1"/>
    <col min="5124" max="5124" width="5.140625" style="1" customWidth="1"/>
    <col min="5125" max="5125" width="40" style="1" customWidth="1"/>
    <col min="5126" max="5126" width="18.42578125" style="1" customWidth="1"/>
    <col min="5127" max="5127" width="23.42578125" style="1" customWidth="1"/>
    <col min="5128" max="5128" width="14.7109375" style="1" customWidth="1"/>
    <col min="5129" max="5379" width="9.140625" style="1"/>
    <col min="5380" max="5380" width="5.140625" style="1" customWidth="1"/>
    <col min="5381" max="5381" width="40" style="1" customWidth="1"/>
    <col min="5382" max="5382" width="18.42578125" style="1" customWidth="1"/>
    <col min="5383" max="5383" width="23.42578125" style="1" customWidth="1"/>
    <col min="5384" max="5384" width="14.7109375" style="1" customWidth="1"/>
    <col min="5385" max="5635" width="9.140625" style="1"/>
    <col min="5636" max="5636" width="5.140625" style="1" customWidth="1"/>
    <col min="5637" max="5637" width="40" style="1" customWidth="1"/>
    <col min="5638" max="5638" width="18.42578125" style="1" customWidth="1"/>
    <col min="5639" max="5639" width="23.42578125" style="1" customWidth="1"/>
    <col min="5640" max="5640" width="14.7109375" style="1" customWidth="1"/>
    <col min="5641" max="5891" width="9.140625" style="1"/>
    <col min="5892" max="5892" width="5.140625" style="1" customWidth="1"/>
    <col min="5893" max="5893" width="40" style="1" customWidth="1"/>
    <col min="5894" max="5894" width="18.42578125" style="1" customWidth="1"/>
    <col min="5895" max="5895" width="23.42578125" style="1" customWidth="1"/>
    <col min="5896" max="5896" width="14.7109375" style="1" customWidth="1"/>
    <col min="5897" max="6147" width="9.140625" style="1"/>
    <col min="6148" max="6148" width="5.140625" style="1" customWidth="1"/>
    <col min="6149" max="6149" width="40" style="1" customWidth="1"/>
    <col min="6150" max="6150" width="18.42578125" style="1" customWidth="1"/>
    <col min="6151" max="6151" width="23.42578125" style="1" customWidth="1"/>
    <col min="6152" max="6152" width="14.7109375" style="1" customWidth="1"/>
    <col min="6153" max="6403" width="9.140625" style="1"/>
    <col min="6404" max="6404" width="5.140625" style="1" customWidth="1"/>
    <col min="6405" max="6405" width="40" style="1" customWidth="1"/>
    <col min="6406" max="6406" width="18.42578125" style="1" customWidth="1"/>
    <col min="6407" max="6407" width="23.42578125" style="1" customWidth="1"/>
    <col min="6408" max="6408" width="14.7109375" style="1" customWidth="1"/>
    <col min="6409" max="6659" width="9.140625" style="1"/>
    <col min="6660" max="6660" width="5.140625" style="1" customWidth="1"/>
    <col min="6661" max="6661" width="40" style="1" customWidth="1"/>
    <col min="6662" max="6662" width="18.42578125" style="1" customWidth="1"/>
    <col min="6663" max="6663" width="23.42578125" style="1" customWidth="1"/>
    <col min="6664" max="6664" width="14.7109375" style="1" customWidth="1"/>
    <col min="6665" max="6915" width="9.140625" style="1"/>
    <col min="6916" max="6916" width="5.140625" style="1" customWidth="1"/>
    <col min="6917" max="6917" width="40" style="1" customWidth="1"/>
    <col min="6918" max="6918" width="18.42578125" style="1" customWidth="1"/>
    <col min="6919" max="6919" width="23.42578125" style="1" customWidth="1"/>
    <col min="6920" max="6920" width="14.7109375" style="1" customWidth="1"/>
    <col min="6921" max="7171" width="9.140625" style="1"/>
    <col min="7172" max="7172" width="5.140625" style="1" customWidth="1"/>
    <col min="7173" max="7173" width="40" style="1" customWidth="1"/>
    <col min="7174" max="7174" width="18.42578125" style="1" customWidth="1"/>
    <col min="7175" max="7175" width="23.42578125" style="1" customWidth="1"/>
    <col min="7176" max="7176" width="14.7109375" style="1" customWidth="1"/>
    <col min="7177" max="7427" width="9.140625" style="1"/>
    <col min="7428" max="7428" width="5.140625" style="1" customWidth="1"/>
    <col min="7429" max="7429" width="40" style="1" customWidth="1"/>
    <col min="7430" max="7430" width="18.42578125" style="1" customWidth="1"/>
    <col min="7431" max="7431" width="23.42578125" style="1" customWidth="1"/>
    <col min="7432" max="7432" width="14.7109375" style="1" customWidth="1"/>
    <col min="7433" max="7683" width="9.140625" style="1"/>
    <col min="7684" max="7684" width="5.140625" style="1" customWidth="1"/>
    <col min="7685" max="7685" width="40" style="1" customWidth="1"/>
    <col min="7686" max="7686" width="18.42578125" style="1" customWidth="1"/>
    <col min="7687" max="7687" width="23.42578125" style="1" customWidth="1"/>
    <col min="7688" max="7688" width="14.7109375" style="1" customWidth="1"/>
    <col min="7689" max="7939" width="9.140625" style="1"/>
    <col min="7940" max="7940" width="5.140625" style="1" customWidth="1"/>
    <col min="7941" max="7941" width="40" style="1" customWidth="1"/>
    <col min="7942" max="7942" width="18.42578125" style="1" customWidth="1"/>
    <col min="7943" max="7943" width="23.42578125" style="1" customWidth="1"/>
    <col min="7944" max="7944" width="14.7109375" style="1" customWidth="1"/>
    <col min="7945" max="8195" width="9.140625" style="1"/>
    <col min="8196" max="8196" width="5.140625" style="1" customWidth="1"/>
    <col min="8197" max="8197" width="40" style="1" customWidth="1"/>
    <col min="8198" max="8198" width="18.42578125" style="1" customWidth="1"/>
    <col min="8199" max="8199" width="23.42578125" style="1" customWidth="1"/>
    <col min="8200" max="8200" width="14.7109375" style="1" customWidth="1"/>
    <col min="8201" max="8451" width="9.140625" style="1"/>
    <col min="8452" max="8452" width="5.140625" style="1" customWidth="1"/>
    <col min="8453" max="8453" width="40" style="1" customWidth="1"/>
    <col min="8454" max="8454" width="18.42578125" style="1" customWidth="1"/>
    <col min="8455" max="8455" width="23.42578125" style="1" customWidth="1"/>
    <col min="8456" max="8456" width="14.7109375" style="1" customWidth="1"/>
    <col min="8457" max="8707" width="9.140625" style="1"/>
    <col min="8708" max="8708" width="5.140625" style="1" customWidth="1"/>
    <col min="8709" max="8709" width="40" style="1" customWidth="1"/>
    <col min="8710" max="8710" width="18.42578125" style="1" customWidth="1"/>
    <col min="8711" max="8711" width="23.42578125" style="1" customWidth="1"/>
    <col min="8712" max="8712" width="14.7109375" style="1" customWidth="1"/>
    <col min="8713" max="8963" width="9.140625" style="1"/>
    <col min="8964" max="8964" width="5.140625" style="1" customWidth="1"/>
    <col min="8965" max="8965" width="40" style="1" customWidth="1"/>
    <col min="8966" max="8966" width="18.42578125" style="1" customWidth="1"/>
    <col min="8967" max="8967" width="23.42578125" style="1" customWidth="1"/>
    <col min="8968" max="8968" width="14.7109375" style="1" customWidth="1"/>
    <col min="8969" max="9219" width="9.140625" style="1"/>
    <col min="9220" max="9220" width="5.140625" style="1" customWidth="1"/>
    <col min="9221" max="9221" width="40" style="1" customWidth="1"/>
    <col min="9222" max="9222" width="18.42578125" style="1" customWidth="1"/>
    <col min="9223" max="9223" width="23.42578125" style="1" customWidth="1"/>
    <col min="9224" max="9224" width="14.7109375" style="1" customWidth="1"/>
    <col min="9225" max="9475" width="9.140625" style="1"/>
    <col min="9476" max="9476" width="5.140625" style="1" customWidth="1"/>
    <col min="9477" max="9477" width="40" style="1" customWidth="1"/>
    <col min="9478" max="9478" width="18.42578125" style="1" customWidth="1"/>
    <col min="9479" max="9479" width="23.42578125" style="1" customWidth="1"/>
    <col min="9480" max="9480" width="14.7109375" style="1" customWidth="1"/>
    <col min="9481" max="9731" width="9.140625" style="1"/>
    <col min="9732" max="9732" width="5.140625" style="1" customWidth="1"/>
    <col min="9733" max="9733" width="40" style="1" customWidth="1"/>
    <col min="9734" max="9734" width="18.42578125" style="1" customWidth="1"/>
    <col min="9735" max="9735" width="23.42578125" style="1" customWidth="1"/>
    <col min="9736" max="9736" width="14.7109375" style="1" customWidth="1"/>
    <col min="9737" max="9987" width="9.140625" style="1"/>
    <col min="9988" max="9988" width="5.140625" style="1" customWidth="1"/>
    <col min="9989" max="9989" width="40" style="1" customWidth="1"/>
    <col min="9990" max="9990" width="18.42578125" style="1" customWidth="1"/>
    <col min="9991" max="9991" width="23.42578125" style="1" customWidth="1"/>
    <col min="9992" max="9992" width="14.7109375" style="1" customWidth="1"/>
    <col min="9993" max="10243" width="9.140625" style="1"/>
    <col min="10244" max="10244" width="5.140625" style="1" customWidth="1"/>
    <col min="10245" max="10245" width="40" style="1" customWidth="1"/>
    <col min="10246" max="10246" width="18.42578125" style="1" customWidth="1"/>
    <col min="10247" max="10247" width="23.42578125" style="1" customWidth="1"/>
    <col min="10248" max="10248" width="14.7109375" style="1" customWidth="1"/>
    <col min="10249" max="10499" width="9.140625" style="1"/>
    <col min="10500" max="10500" width="5.140625" style="1" customWidth="1"/>
    <col min="10501" max="10501" width="40" style="1" customWidth="1"/>
    <col min="10502" max="10502" width="18.42578125" style="1" customWidth="1"/>
    <col min="10503" max="10503" width="23.42578125" style="1" customWidth="1"/>
    <col min="10504" max="10504" width="14.7109375" style="1" customWidth="1"/>
    <col min="10505" max="10755" width="9.140625" style="1"/>
    <col min="10756" max="10756" width="5.140625" style="1" customWidth="1"/>
    <col min="10757" max="10757" width="40" style="1" customWidth="1"/>
    <col min="10758" max="10758" width="18.42578125" style="1" customWidth="1"/>
    <col min="10759" max="10759" width="23.42578125" style="1" customWidth="1"/>
    <col min="10760" max="10760" width="14.7109375" style="1" customWidth="1"/>
    <col min="10761" max="11011" width="9.140625" style="1"/>
    <col min="11012" max="11012" width="5.140625" style="1" customWidth="1"/>
    <col min="11013" max="11013" width="40" style="1" customWidth="1"/>
    <col min="11014" max="11014" width="18.42578125" style="1" customWidth="1"/>
    <col min="11015" max="11015" width="23.42578125" style="1" customWidth="1"/>
    <col min="11016" max="11016" width="14.7109375" style="1" customWidth="1"/>
    <col min="11017" max="11267" width="9.140625" style="1"/>
    <col min="11268" max="11268" width="5.140625" style="1" customWidth="1"/>
    <col min="11269" max="11269" width="40" style="1" customWidth="1"/>
    <col min="11270" max="11270" width="18.42578125" style="1" customWidth="1"/>
    <col min="11271" max="11271" width="23.42578125" style="1" customWidth="1"/>
    <col min="11272" max="11272" width="14.7109375" style="1" customWidth="1"/>
    <col min="11273" max="11523" width="9.140625" style="1"/>
    <col min="11524" max="11524" width="5.140625" style="1" customWidth="1"/>
    <col min="11525" max="11525" width="40" style="1" customWidth="1"/>
    <col min="11526" max="11526" width="18.42578125" style="1" customWidth="1"/>
    <col min="11527" max="11527" width="23.42578125" style="1" customWidth="1"/>
    <col min="11528" max="11528" width="14.7109375" style="1" customWidth="1"/>
    <col min="11529" max="11779" width="9.140625" style="1"/>
    <col min="11780" max="11780" width="5.140625" style="1" customWidth="1"/>
    <col min="11781" max="11781" width="40" style="1" customWidth="1"/>
    <col min="11782" max="11782" width="18.42578125" style="1" customWidth="1"/>
    <col min="11783" max="11783" width="23.42578125" style="1" customWidth="1"/>
    <col min="11784" max="11784" width="14.7109375" style="1" customWidth="1"/>
    <col min="11785" max="12035" width="9.140625" style="1"/>
    <col min="12036" max="12036" width="5.140625" style="1" customWidth="1"/>
    <col min="12037" max="12037" width="40" style="1" customWidth="1"/>
    <col min="12038" max="12038" width="18.42578125" style="1" customWidth="1"/>
    <col min="12039" max="12039" width="23.42578125" style="1" customWidth="1"/>
    <col min="12040" max="12040" width="14.7109375" style="1" customWidth="1"/>
    <col min="12041" max="12291" width="9.140625" style="1"/>
    <col min="12292" max="12292" width="5.140625" style="1" customWidth="1"/>
    <col min="12293" max="12293" width="40" style="1" customWidth="1"/>
    <col min="12294" max="12294" width="18.42578125" style="1" customWidth="1"/>
    <col min="12295" max="12295" width="23.42578125" style="1" customWidth="1"/>
    <col min="12296" max="12296" width="14.7109375" style="1" customWidth="1"/>
    <col min="12297" max="12547" width="9.140625" style="1"/>
    <col min="12548" max="12548" width="5.140625" style="1" customWidth="1"/>
    <col min="12549" max="12549" width="40" style="1" customWidth="1"/>
    <col min="12550" max="12550" width="18.42578125" style="1" customWidth="1"/>
    <col min="12551" max="12551" width="23.42578125" style="1" customWidth="1"/>
    <col min="12552" max="12552" width="14.7109375" style="1" customWidth="1"/>
    <col min="12553" max="12803" width="9.140625" style="1"/>
    <col min="12804" max="12804" width="5.140625" style="1" customWidth="1"/>
    <col min="12805" max="12805" width="40" style="1" customWidth="1"/>
    <col min="12806" max="12806" width="18.42578125" style="1" customWidth="1"/>
    <col min="12807" max="12807" width="23.42578125" style="1" customWidth="1"/>
    <col min="12808" max="12808" width="14.7109375" style="1" customWidth="1"/>
    <col min="12809" max="13059" width="9.140625" style="1"/>
    <col min="13060" max="13060" width="5.140625" style="1" customWidth="1"/>
    <col min="13061" max="13061" width="40" style="1" customWidth="1"/>
    <col min="13062" max="13062" width="18.42578125" style="1" customWidth="1"/>
    <col min="13063" max="13063" width="23.42578125" style="1" customWidth="1"/>
    <col min="13064" max="13064" width="14.7109375" style="1" customWidth="1"/>
    <col min="13065" max="13315" width="9.140625" style="1"/>
    <col min="13316" max="13316" width="5.140625" style="1" customWidth="1"/>
    <col min="13317" max="13317" width="40" style="1" customWidth="1"/>
    <col min="13318" max="13318" width="18.42578125" style="1" customWidth="1"/>
    <col min="13319" max="13319" width="23.42578125" style="1" customWidth="1"/>
    <col min="13320" max="13320" width="14.7109375" style="1" customWidth="1"/>
    <col min="13321" max="13571" width="9.140625" style="1"/>
    <col min="13572" max="13572" width="5.140625" style="1" customWidth="1"/>
    <col min="13573" max="13573" width="40" style="1" customWidth="1"/>
    <col min="13574" max="13574" width="18.42578125" style="1" customWidth="1"/>
    <col min="13575" max="13575" width="23.42578125" style="1" customWidth="1"/>
    <col min="13576" max="13576" width="14.7109375" style="1" customWidth="1"/>
    <col min="13577" max="13827" width="9.140625" style="1"/>
    <col min="13828" max="13828" width="5.140625" style="1" customWidth="1"/>
    <col min="13829" max="13829" width="40" style="1" customWidth="1"/>
    <col min="13830" max="13830" width="18.42578125" style="1" customWidth="1"/>
    <col min="13831" max="13831" width="23.42578125" style="1" customWidth="1"/>
    <col min="13832" max="13832" width="14.7109375" style="1" customWidth="1"/>
    <col min="13833" max="14083" width="9.140625" style="1"/>
    <col min="14084" max="14084" width="5.140625" style="1" customWidth="1"/>
    <col min="14085" max="14085" width="40" style="1" customWidth="1"/>
    <col min="14086" max="14086" width="18.42578125" style="1" customWidth="1"/>
    <col min="14087" max="14087" width="23.42578125" style="1" customWidth="1"/>
    <col min="14088" max="14088" width="14.7109375" style="1" customWidth="1"/>
    <col min="14089" max="14339" width="9.140625" style="1"/>
    <col min="14340" max="14340" width="5.140625" style="1" customWidth="1"/>
    <col min="14341" max="14341" width="40" style="1" customWidth="1"/>
    <col min="14342" max="14342" width="18.42578125" style="1" customWidth="1"/>
    <col min="14343" max="14343" width="23.42578125" style="1" customWidth="1"/>
    <col min="14344" max="14344" width="14.7109375" style="1" customWidth="1"/>
    <col min="14345" max="14595" width="9.140625" style="1"/>
    <col min="14596" max="14596" width="5.140625" style="1" customWidth="1"/>
    <col min="14597" max="14597" width="40" style="1" customWidth="1"/>
    <col min="14598" max="14598" width="18.42578125" style="1" customWidth="1"/>
    <col min="14599" max="14599" width="23.42578125" style="1" customWidth="1"/>
    <col min="14600" max="14600" width="14.7109375" style="1" customWidth="1"/>
    <col min="14601" max="14851" width="9.140625" style="1"/>
    <col min="14852" max="14852" width="5.140625" style="1" customWidth="1"/>
    <col min="14853" max="14853" width="40" style="1" customWidth="1"/>
    <col min="14854" max="14854" width="18.42578125" style="1" customWidth="1"/>
    <col min="14855" max="14855" width="23.42578125" style="1" customWidth="1"/>
    <col min="14856" max="14856" width="14.7109375" style="1" customWidth="1"/>
    <col min="14857" max="15107" width="9.140625" style="1"/>
    <col min="15108" max="15108" width="5.140625" style="1" customWidth="1"/>
    <col min="15109" max="15109" width="40" style="1" customWidth="1"/>
    <col min="15110" max="15110" width="18.42578125" style="1" customWidth="1"/>
    <col min="15111" max="15111" width="23.42578125" style="1" customWidth="1"/>
    <col min="15112" max="15112" width="14.7109375" style="1" customWidth="1"/>
    <col min="15113" max="15363" width="9.140625" style="1"/>
    <col min="15364" max="15364" width="5.140625" style="1" customWidth="1"/>
    <col min="15365" max="15365" width="40" style="1" customWidth="1"/>
    <col min="15366" max="15366" width="18.42578125" style="1" customWidth="1"/>
    <col min="15367" max="15367" width="23.42578125" style="1" customWidth="1"/>
    <col min="15368" max="15368" width="14.7109375" style="1" customWidth="1"/>
    <col min="15369" max="15619" width="9.140625" style="1"/>
    <col min="15620" max="15620" width="5.140625" style="1" customWidth="1"/>
    <col min="15621" max="15621" width="40" style="1" customWidth="1"/>
    <col min="15622" max="15622" width="18.42578125" style="1" customWidth="1"/>
    <col min="15623" max="15623" width="23.42578125" style="1" customWidth="1"/>
    <col min="15624" max="15624" width="14.7109375" style="1" customWidth="1"/>
    <col min="15625" max="15875" width="9.140625" style="1"/>
    <col min="15876" max="15876" width="5.140625" style="1" customWidth="1"/>
    <col min="15877" max="15877" width="40" style="1" customWidth="1"/>
    <col min="15878" max="15878" width="18.42578125" style="1" customWidth="1"/>
    <col min="15879" max="15879" width="23.42578125" style="1" customWidth="1"/>
    <col min="15880" max="15880" width="14.7109375" style="1" customWidth="1"/>
    <col min="15881" max="16131" width="9.140625" style="1"/>
    <col min="16132" max="16132" width="5.140625" style="1" customWidth="1"/>
    <col min="16133" max="16133" width="40" style="1" customWidth="1"/>
    <col min="16134" max="16134" width="18.42578125" style="1" customWidth="1"/>
    <col min="16135" max="16135" width="23.42578125" style="1" customWidth="1"/>
    <col min="16136" max="16136" width="14.7109375" style="1" customWidth="1"/>
    <col min="16137" max="16384" width="9.140625" style="1"/>
  </cols>
  <sheetData>
    <row r="1" spans="1:19" x14ac:dyDescent="0.25">
      <c r="J1" s="1" t="s">
        <v>65</v>
      </c>
      <c r="N1" s="29" t="s">
        <v>0</v>
      </c>
      <c r="O1" s="29"/>
    </row>
    <row r="2" spans="1:19" hidden="1" x14ac:dyDescent="0.25"/>
    <row r="3" spans="1:19" hidden="1" x14ac:dyDescent="0.25"/>
    <row r="5" spans="1:19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</row>
    <row r="7" spans="1:19" x14ac:dyDescent="0.25">
      <c r="A7" s="4"/>
      <c r="B7" s="4"/>
      <c r="C7" s="4"/>
      <c r="D7" s="4"/>
      <c r="E7" s="4"/>
      <c r="F7" s="4"/>
      <c r="G7" s="4"/>
      <c r="H7" s="4"/>
      <c r="J7" s="4"/>
      <c r="K7" s="4"/>
      <c r="L7" s="4"/>
      <c r="M7" s="3"/>
      <c r="N7" s="3"/>
    </row>
    <row r="8" spans="1:19" x14ac:dyDescent="0.25">
      <c r="A8" s="4"/>
      <c r="B8" s="4"/>
      <c r="C8" s="4"/>
      <c r="D8" s="4"/>
      <c r="E8" s="4"/>
      <c r="F8" s="4"/>
      <c r="G8" s="4"/>
      <c r="H8" s="4"/>
      <c r="I8" s="4" t="s">
        <v>25</v>
      </c>
      <c r="J8" s="4"/>
      <c r="K8" s="4"/>
      <c r="L8" s="4"/>
      <c r="M8" s="3"/>
      <c r="N8" s="3"/>
    </row>
    <row r="9" spans="1:19" ht="102.75" customHeight="1" x14ac:dyDescent="0.25">
      <c r="A9" s="27" t="s">
        <v>2</v>
      </c>
      <c r="B9" s="27" t="s">
        <v>3</v>
      </c>
      <c r="C9" s="27" t="s">
        <v>20</v>
      </c>
      <c r="D9" s="27" t="s">
        <v>31</v>
      </c>
      <c r="E9" s="27" t="s">
        <v>23</v>
      </c>
      <c r="F9" s="27" t="s">
        <v>28</v>
      </c>
      <c r="G9" s="27" t="s">
        <v>30</v>
      </c>
      <c r="H9" s="27" t="s">
        <v>64</v>
      </c>
      <c r="I9" s="27" t="s">
        <v>24</v>
      </c>
      <c r="J9" s="27" t="s">
        <v>29</v>
      </c>
      <c r="K9" s="27" t="s">
        <v>30</v>
      </c>
      <c r="L9" s="27" t="s">
        <v>64</v>
      </c>
      <c r="M9" s="28" t="s">
        <v>27</v>
      </c>
      <c r="N9" s="13" t="s">
        <v>4</v>
      </c>
      <c r="O9" s="13" t="s">
        <v>5</v>
      </c>
      <c r="S9" s="1" t="s">
        <v>26</v>
      </c>
    </row>
    <row r="10" spans="1:19" ht="43.5" customHeight="1" x14ac:dyDescent="0.25">
      <c r="A10" s="5">
        <v>1</v>
      </c>
      <c r="B10" s="26" t="s">
        <v>6</v>
      </c>
      <c r="C10" s="6">
        <v>253</v>
      </c>
      <c r="D10" s="6">
        <v>238</v>
      </c>
      <c r="E10" s="17">
        <f>182*853</f>
        <v>155246</v>
      </c>
      <c r="F10" s="17">
        <f>ROUND(E10*0.9052,2)</f>
        <v>140528.68</v>
      </c>
      <c r="G10" s="17">
        <f t="shared" ref="G10:G16" si="0">D10*828</f>
        <v>197064</v>
      </c>
      <c r="H10" s="17">
        <f t="shared" ref="H10:H30" si="1">G10*94.48/100</f>
        <v>186186.06720000002</v>
      </c>
      <c r="I10" s="17"/>
      <c r="J10" s="7"/>
      <c r="K10" s="7"/>
      <c r="L10" s="7"/>
      <c r="M10" s="7">
        <v>140529</v>
      </c>
      <c r="N10" s="7">
        <v>155523</v>
      </c>
      <c r="O10" s="7"/>
      <c r="P10" s="1">
        <v>32</v>
      </c>
      <c r="Q10" s="1">
        <v>44</v>
      </c>
      <c r="R10" s="1">
        <f>P10+Q10</f>
        <v>76</v>
      </c>
      <c r="S10" s="1">
        <f t="shared" ref="S10:S48" si="2">C10+R10</f>
        <v>329</v>
      </c>
    </row>
    <row r="11" spans="1:19" ht="46.5" customHeight="1" x14ac:dyDescent="0.25">
      <c r="A11" s="5">
        <v>2</v>
      </c>
      <c r="B11" s="8" t="s">
        <v>59</v>
      </c>
      <c r="C11" s="16">
        <v>279</v>
      </c>
      <c r="D11" s="16">
        <v>269</v>
      </c>
      <c r="E11" s="18">
        <f t="shared" ref="E11:E16" si="3">C11*853</f>
        <v>237987</v>
      </c>
      <c r="F11" s="17">
        <f t="shared" ref="F11:F44" si="4">E11*0.9052</f>
        <v>215425.83240000001</v>
      </c>
      <c r="G11" s="17">
        <f t="shared" si="0"/>
        <v>222732</v>
      </c>
      <c r="H11" s="17">
        <f t="shared" si="1"/>
        <v>210437.1936</v>
      </c>
      <c r="I11" s="18"/>
      <c r="J11" s="7"/>
      <c r="K11" s="7"/>
      <c r="L11" s="7"/>
      <c r="M11" s="7">
        <v>215426</v>
      </c>
      <c r="N11" s="7">
        <v>198853</v>
      </c>
      <c r="O11" s="7"/>
      <c r="P11" s="1">
        <v>55</v>
      </c>
      <c r="R11" s="1">
        <f t="shared" ref="R11:R48" si="5">P11+Q11</f>
        <v>55</v>
      </c>
      <c r="S11" s="1">
        <f t="shared" si="2"/>
        <v>334</v>
      </c>
    </row>
    <row r="12" spans="1:19" ht="45.75" customHeight="1" x14ac:dyDescent="0.25">
      <c r="A12" s="5">
        <v>3</v>
      </c>
      <c r="B12" s="26" t="s">
        <v>41</v>
      </c>
      <c r="C12" s="6">
        <v>299</v>
      </c>
      <c r="D12" s="6">
        <v>299</v>
      </c>
      <c r="E12" s="18">
        <f t="shared" si="3"/>
        <v>255047</v>
      </c>
      <c r="F12" s="17">
        <f t="shared" si="4"/>
        <v>230868.54440000001</v>
      </c>
      <c r="G12" s="17">
        <f t="shared" si="0"/>
        <v>247572</v>
      </c>
      <c r="H12" s="17">
        <f t="shared" si="1"/>
        <v>233906.02560000002</v>
      </c>
      <c r="I12" s="18"/>
      <c r="J12" s="7"/>
      <c r="K12" s="7"/>
      <c r="L12" s="7"/>
      <c r="M12" s="7">
        <v>230869</v>
      </c>
      <c r="N12" s="7">
        <v>166355</v>
      </c>
      <c r="O12" s="7"/>
      <c r="P12" s="1">
        <f>215-55-55</f>
        <v>105</v>
      </c>
      <c r="R12" s="1">
        <f t="shared" si="5"/>
        <v>105</v>
      </c>
      <c r="S12" s="1">
        <f t="shared" si="2"/>
        <v>404</v>
      </c>
    </row>
    <row r="13" spans="1:19" ht="31.5" x14ac:dyDescent="0.25">
      <c r="A13" s="5">
        <v>4</v>
      </c>
      <c r="B13" s="26" t="s">
        <v>58</v>
      </c>
      <c r="C13" s="6">
        <v>281</v>
      </c>
      <c r="D13" s="6">
        <v>285</v>
      </c>
      <c r="E13" s="18">
        <f t="shared" si="3"/>
        <v>239693</v>
      </c>
      <c r="F13" s="17">
        <f t="shared" si="4"/>
        <v>216970.1036</v>
      </c>
      <c r="G13" s="17">
        <f t="shared" si="0"/>
        <v>235980</v>
      </c>
      <c r="H13" s="17">
        <f t="shared" si="1"/>
        <v>222953.90400000001</v>
      </c>
      <c r="I13" s="18"/>
      <c r="J13" s="7"/>
      <c r="K13" s="7"/>
      <c r="L13" s="7"/>
      <c r="M13" s="7">
        <v>216970</v>
      </c>
      <c r="N13" s="7">
        <v>156299</v>
      </c>
      <c r="O13" s="7"/>
      <c r="P13" s="1">
        <v>108</v>
      </c>
      <c r="R13" s="1">
        <f t="shared" si="5"/>
        <v>108</v>
      </c>
      <c r="S13" s="1">
        <f t="shared" si="2"/>
        <v>389</v>
      </c>
    </row>
    <row r="14" spans="1:19" ht="31.5" x14ac:dyDescent="0.25">
      <c r="A14" s="5">
        <v>5</v>
      </c>
      <c r="B14" s="26" t="s">
        <v>7</v>
      </c>
      <c r="C14" s="23">
        <v>271</v>
      </c>
      <c r="D14" s="23">
        <v>263</v>
      </c>
      <c r="E14" s="18">
        <f t="shared" si="3"/>
        <v>231163</v>
      </c>
      <c r="F14" s="17">
        <f t="shared" si="4"/>
        <v>209248.7476</v>
      </c>
      <c r="G14" s="17">
        <f t="shared" si="0"/>
        <v>217764</v>
      </c>
      <c r="H14" s="17">
        <f t="shared" si="1"/>
        <v>205743.42720000003</v>
      </c>
      <c r="I14" s="18"/>
      <c r="J14" s="7"/>
      <c r="K14" s="7"/>
      <c r="L14" s="7"/>
      <c r="M14" s="7">
        <v>209249</v>
      </c>
      <c r="N14" s="7">
        <v>256762</v>
      </c>
      <c r="O14" s="7"/>
      <c r="P14" s="1">
        <v>-44</v>
      </c>
      <c r="R14" s="1">
        <f t="shared" si="5"/>
        <v>-44</v>
      </c>
      <c r="S14" s="1">
        <f t="shared" si="2"/>
        <v>227</v>
      </c>
    </row>
    <row r="15" spans="1:19" ht="31.5" x14ac:dyDescent="0.25">
      <c r="A15" s="5">
        <v>6</v>
      </c>
      <c r="B15" s="26" t="s">
        <v>8</v>
      </c>
      <c r="C15" s="6">
        <v>259</v>
      </c>
      <c r="D15" s="6">
        <v>259</v>
      </c>
      <c r="E15" s="18">
        <f t="shared" si="3"/>
        <v>220927</v>
      </c>
      <c r="F15" s="17">
        <f t="shared" si="4"/>
        <v>199983.12040000001</v>
      </c>
      <c r="G15" s="17">
        <f t="shared" si="0"/>
        <v>214452</v>
      </c>
      <c r="H15" s="17">
        <f t="shared" si="1"/>
        <v>202614.24960000001</v>
      </c>
      <c r="I15" s="18"/>
      <c r="J15" s="7"/>
      <c r="K15" s="7"/>
      <c r="L15" s="7"/>
      <c r="M15" s="7">
        <v>199983</v>
      </c>
      <c r="N15" s="7">
        <v>166355</v>
      </c>
      <c r="O15" s="7"/>
      <c r="P15" s="1">
        <v>55</v>
      </c>
      <c r="R15" s="1">
        <f t="shared" si="5"/>
        <v>55</v>
      </c>
      <c r="S15" s="1">
        <f t="shared" si="2"/>
        <v>314</v>
      </c>
    </row>
    <row r="16" spans="1:19" ht="31.5" x14ac:dyDescent="0.25">
      <c r="A16" s="5">
        <v>7</v>
      </c>
      <c r="B16" s="26" t="s">
        <v>9</v>
      </c>
      <c r="C16" s="6">
        <v>278</v>
      </c>
      <c r="D16" s="6">
        <v>274</v>
      </c>
      <c r="E16" s="18">
        <f t="shared" si="3"/>
        <v>237134</v>
      </c>
      <c r="F16" s="17">
        <f t="shared" si="4"/>
        <v>214653.69680000001</v>
      </c>
      <c r="G16" s="17">
        <f t="shared" si="0"/>
        <v>226872</v>
      </c>
      <c r="H16" s="17">
        <f t="shared" si="1"/>
        <v>214348.66560000004</v>
      </c>
      <c r="I16" s="18"/>
      <c r="J16" s="7"/>
      <c r="K16" s="7"/>
      <c r="L16" s="7"/>
      <c r="M16" s="7">
        <v>214654</v>
      </c>
      <c r="N16" s="7">
        <v>201173</v>
      </c>
      <c r="O16" s="7"/>
      <c r="P16" s="1">
        <v>65</v>
      </c>
      <c r="R16" s="1">
        <f t="shared" si="5"/>
        <v>65</v>
      </c>
      <c r="S16" s="1">
        <f t="shared" si="2"/>
        <v>343</v>
      </c>
    </row>
    <row r="17" spans="1:19" ht="31.5" x14ac:dyDescent="0.25">
      <c r="A17" s="5">
        <v>8</v>
      </c>
      <c r="B17" s="26" t="s">
        <v>10</v>
      </c>
      <c r="C17" s="6">
        <v>318</v>
      </c>
      <c r="D17" s="6">
        <v>316</v>
      </c>
      <c r="E17" s="18">
        <f>C17*857</f>
        <v>272526</v>
      </c>
      <c r="F17" s="17">
        <f t="shared" si="4"/>
        <v>246690.53520000001</v>
      </c>
      <c r="G17" s="17">
        <f>D17*832</f>
        <v>262912</v>
      </c>
      <c r="H17" s="17">
        <f t="shared" si="1"/>
        <v>248399.25760000001</v>
      </c>
      <c r="I17" s="18"/>
      <c r="J17" s="7"/>
      <c r="K17" s="7"/>
      <c r="L17" s="7"/>
      <c r="M17" s="7">
        <v>246691</v>
      </c>
      <c r="N17" s="7">
        <v>125346</v>
      </c>
      <c r="O17" s="7"/>
      <c r="P17" s="1">
        <f>202-32</f>
        <v>170</v>
      </c>
      <c r="R17" s="1">
        <f t="shared" si="5"/>
        <v>170</v>
      </c>
      <c r="S17" s="1">
        <f t="shared" si="2"/>
        <v>488</v>
      </c>
    </row>
    <row r="18" spans="1:19" ht="31.5" x14ac:dyDescent="0.25">
      <c r="A18" s="5">
        <v>9</v>
      </c>
      <c r="B18" s="24" t="s">
        <v>42</v>
      </c>
      <c r="C18" s="22">
        <v>813</v>
      </c>
      <c r="D18" s="22">
        <v>815</v>
      </c>
      <c r="E18" s="19">
        <f>C18*831</f>
        <v>675603</v>
      </c>
      <c r="F18" s="17">
        <f t="shared" si="4"/>
        <v>611555.83559999999</v>
      </c>
      <c r="G18" s="17">
        <f>D18*806</f>
        <v>656890</v>
      </c>
      <c r="H18" s="17">
        <f t="shared" si="1"/>
        <v>620629.67200000002</v>
      </c>
      <c r="I18" s="19"/>
      <c r="J18" s="7"/>
      <c r="K18" s="7"/>
      <c r="L18" s="7"/>
      <c r="M18" s="7">
        <v>611556</v>
      </c>
      <c r="N18" s="10">
        <v>635115</v>
      </c>
      <c r="O18" s="10"/>
      <c r="R18" s="1">
        <f t="shared" si="5"/>
        <v>0</v>
      </c>
      <c r="S18" s="1">
        <f t="shared" si="2"/>
        <v>813</v>
      </c>
    </row>
    <row r="19" spans="1:19" ht="41.25" customHeight="1" x14ac:dyDescent="0.25">
      <c r="A19" s="5">
        <v>10</v>
      </c>
      <c r="B19" s="24" t="s">
        <v>11</v>
      </c>
      <c r="C19" s="9">
        <v>710</v>
      </c>
      <c r="D19" s="9">
        <v>708</v>
      </c>
      <c r="E19" s="19">
        <f>C19*822</f>
        <v>583620</v>
      </c>
      <c r="F19" s="17">
        <f t="shared" si="4"/>
        <v>528292.82400000002</v>
      </c>
      <c r="G19" s="17">
        <f>D19*798</f>
        <v>564984</v>
      </c>
      <c r="H19" s="17">
        <f t="shared" si="1"/>
        <v>533796.88320000004</v>
      </c>
      <c r="I19" s="19"/>
      <c r="J19" s="7"/>
      <c r="K19" s="7"/>
      <c r="L19" s="7"/>
      <c r="M19" s="7">
        <v>528293</v>
      </c>
      <c r="N19" s="10">
        <v>517480</v>
      </c>
      <c r="O19" s="10"/>
      <c r="R19" s="1">
        <f t="shared" si="5"/>
        <v>0</v>
      </c>
      <c r="S19" s="1">
        <f t="shared" si="2"/>
        <v>710</v>
      </c>
    </row>
    <row r="20" spans="1:19" ht="31.5" x14ac:dyDescent="0.25">
      <c r="A20" s="5">
        <v>11</v>
      </c>
      <c r="B20" s="24" t="s">
        <v>43</v>
      </c>
      <c r="C20" s="9">
        <v>828</v>
      </c>
      <c r="D20" s="9">
        <v>828</v>
      </c>
      <c r="E20" s="19">
        <f>C20*831</f>
        <v>688068</v>
      </c>
      <c r="F20" s="17">
        <f t="shared" si="4"/>
        <v>622839.15359999996</v>
      </c>
      <c r="G20" s="17">
        <f>D20*806</f>
        <v>667368</v>
      </c>
      <c r="H20" s="17">
        <f t="shared" si="1"/>
        <v>630529.28639999998</v>
      </c>
      <c r="I20" s="19"/>
      <c r="J20" s="7"/>
      <c r="K20" s="7"/>
      <c r="L20" s="7"/>
      <c r="M20" s="7">
        <v>622839</v>
      </c>
      <c r="N20" s="10">
        <v>568183</v>
      </c>
      <c r="O20" s="10"/>
      <c r="R20" s="1">
        <f t="shared" si="5"/>
        <v>0</v>
      </c>
      <c r="S20" s="1">
        <f t="shared" si="2"/>
        <v>828</v>
      </c>
    </row>
    <row r="21" spans="1:19" ht="31.5" x14ac:dyDescent="0.25">
      <c r="A21" s="5">
        <v>12</v>
      </c>
      <c r="B21" s="24" t="s">
        <v>44</v>
      </c>
      <c r="C21" s="9">
        <v>559</v>
      </c>
      <c r="D21" s="9">
        <v>559</v>
      </c>
      <c r="E21" s="19">
        <f>C21*822</f>
        <v>459498</v>
      </c>
      <c r="F21" s="17">
        <f t="shared" si="4"/>
        <v>415937.58960000001</v>
      </c>
      <c r="G21" s="17">
        <f>D21*798</f>
        <v>446082</v>
      </c>
      <c r="H21" s="17">
        <f t="shared" si="1"/>
        <v>421458.27360000001</v>
      </c>
      <c r="I21" s="19"/>
      <c r="J21" s="7"/>
      <c r="K21" s="7"/>
      <c r="L21" s="7"/>
      <c r="M21" s="7">
        <v>415938</v>
      </c>
      <c r="N21" s="10">
        <v>470504</v>
      </c>
      <c r="O21" s="10"/>
      <c r="R21" s="1">
        <f t="shared" si="5"/>
        <v>0</v>
      </c>
      <c r="S21" s="1">
        <f t="shared" si="2"/>
        <v>559</v>
      </c>
    </row>
    <row r="22" spans="1:19" ht="31.5" x14ac:dyDescent="0.25">
      <c r="A22" s="5">
        <v>13</v>
      </c>
      <c r="B22" s="24" t="s">
        <v>45</v>
      </c>
      <c r="C22" s="9">
        <v>744</v>
      </c>
      <c r="D22" s="9">
        <v>754</v>
      </c>
      <c r="E22" s="19">
        <f>C22*822</f>
        <v>611568</v>
      </c>
      <c r="F22" s="17">
        <f t="shared" si="4"/>
        <v>553591.35360000003</v>
      </c>
      <c r="G22" s="17">
        <f>D22*798</f>
        <v>601692</v>
      </c>
      <c r="H22" s="17">
        <f t="shared" si="1"/>
        <v>568478.60160000005</v>
      </c>
      <c r="I22" s="19"/>
      <c r="J22" s="7"/>
      <c r="K22" s="7"/>
      <c r="L22" s="7"/>
      <c r="M22" s="7">
        <v>553591</v>
      </c>
      <c r="N22" s="10">
        <v>533138</v>
      </c>
      <c r="O22" s="10"/>
      <c r="R22" s="1">
        <f t="shared" si="5"/>
        <v>0</v>
      </c>
      <c r="S22" s="1">
        <f t="shared" si="2"/>
        <v>744</v>
      </c>
    </row>
    <row r="23" spans="1:19" ht="31.5" x14ac:dyDescent="0.25">
      <c r="A23" s="5">
        <v>14</v>
      </c>
      <c r="B23" s="24" t="s">
        <v>46</v>
      </c>
      <c r="C23" s="9">
        <v>767</v>
      </c>
      <c r="D23" s="9">
        <v>770</v>
      </c>
      <c r="E23" s="19">
        <f>C23*822</f>
        <v>630474</v>
      </c>
      <c r="F23" s="17">
        <f t="shared" si="4"/>
        <v>570705.06480000005</v>
      </c>
      <c r="G23" s="17">
        <f>D23*798</f>
        <v>614460</v>
      </c>
      <c r="H23" s="17">
        <f t="shared" si="1"/>
        <v>580541.80800000008</v>
      </c>
      <c r="I23" s="19"/>
      <c r="J23" s="7"/>
      <c r="K23" s="7"/>
      <c r="L23" s="7"/>
      <c r="M23" s="7">
        <v>570705</v>
      </c>
      <c r="N23" s="10">
        <v>521953</v>
      </c>
      <c r="O23" s="10"/>
      <c r="R23" s="1">
        <f t="shared" si="5"/>
        <v>0</v>
      </c>
      <c r="S23" s="1">
        <f t="shared" si="2"/>
        <v>767</v>
      </c>
    </row>
    <row r="24" spans="1:19" ht="31.5" x14ac:dyDescent="0.25">
      <c r="A24" s="5">
        <v>15</v>
      </c>
      <c r="B24" s="24" t="s">
        <v>47</v>
      </c>
      <c r="C24" s="9">
        <v>584</v>
      </c>
      <c r="D24" s="9">
        <v>589</v>
      </c>
      <c r="E24" s="19">
        <f>C24*822</f>
        <v>480048</v>
      </c>
      <c r="F24" s="17">
        <f t="shared" si="4"/>
        <v>434539.44959999999</v>
      </c>
      <c r="G24" s="17">
        <f>D24*798</f>
        <v>470022</v>
      </c>
      <c r="H24" s="17">
        <f t="shared" si="1"/>
        <v>444076.7856</v>
      </c>
      <c r="I24" s="19"/>
      <c r="J24" s="7"/>
      <c r="K24" s="7"/>
      <c r="L24" s="7"/>
      <c r="M24" s="7">
        <v>434539</v>
      </c>
      <c r="N24" s="10">
        <v>327339</v>
      </c>
      <c r="O24" s="10"/>
      <c r="P24" s="1">
        <v>206</v>
      </c>
      <c r="R24" s="1">
        <f t="shared" si="5"/>
        <v>206</v>
      </c>
      <c r="S24" s="1">
        <f t="shared" si="2"/>
        <v>790</v>
      </c>
    </row>
    <row r="25" spans="1:19" ht="31.5" x14ac:dyDescent="0.25">
      <c r="A25" s="5">
        <v>16</v>
      </c>
      <c r="B25" s="24" t="s">
        <v>48</v>
      </c>
      <c r="C25" s="9">
        <v>594</v>
      </c>
      <c r="D25" s="9">
        <v>588</v>
      </c>
      <c r="E25" s="19">
        <f>C25*822</f>
        <v>488268</v>
      </c>
      <c r="F25" s="17">
        <f t="shared" si="4"/>
        <v>441980.1936</v>
      </c>
      <c r="G25" s="17">
        <f>D25*798</f>
        <v>469224</v>
      </c>
      <c r="H25" s="17">
        <f t="shared" si="1"/>
        <v>443322.83520000003</v>
      </c>
      <c r="I25" s="19"/>
      <c r="J25" s="7"/>
      <c r="K25" s="7"/>
      <c r="L25" s="7"/>
      <c r="M25" s="7">
        <v>441980</v>
      </c>
      <c r="N25" s="10">
        <v>479451</v>
      </c>
      <c r="O25" s="10"/>
      <c r="R25" s="1">
        <f t="shared" si="5"/>
        <v>0</v>
      </c>
      <c r="S25" s="1">
        <f t="shared" si="2"/>
        <v>594</v>
      </c>
    </row>
    <row r="26" spans="1:19" ht="31.5" x14ac:dyDescent="0.25">
      <c r="A26" s="5">
        <v>17</v>
      </c>
      <c r="B26" s="24" t="s">
        <v>49</v>
      </c>
      <c r="C26" s="22">
        <v>1049</v>
      </c>
      <c r="D26" s="22">
        <v>1047</v>
      </c>
      <c r="E26" s="19">
        <f>C26*831</f>
        <v>871719</v>
      </c>
      <c r="F26" s="17">
        <f t="shared" si="4"/>
        <v>789080.03879999998</v>
      </c>
      <c r="G26" s="17">
        <f>D26*806</f>
        <v>843882</v>
      </c>
      <c r="H26" s="17">
        <f t="shared" si="1"/>
        <v>797299.71360000002</v>
      </c>
      <c r="I26" s="19"/>
      <c r="J26" s="7"/>
      <c r="K26" s="7"/>
      <c r="L26" s="7"/>
      <c r="M26" s="7">
        <v>789080</v>
      </c>
      <c r="N26" s="10">
        <v>715824</v>
      </c>
      <c r="O26" s="10"/>
      <c r="R26" s="1">
        <f t="shared" si="5"/>
        <v>0</v>
      </c>
      <c r="S26" s="1">
        <f t="shared" si="2"/>
        <v>1049</v>
      </c>
    </row>
    <row r="27" spans="1:19" ht="31.5" x14ac:dyDescent="0.25">
      <c r="A27" s="5">
        <v>18</v>
      </c>
      <c r="B27" s="24" t="s">
        <v>50</v>
      </c>
      <c r="C27" s="9">
        <v>520</v>
      </c>
      <c r="D27" s="9">
        <v>502</v>
      </c>
      <c r="E27" s="19">
        <f>C27*822</f>
        <v>427440</v>
      </c>
      <c r="F27" s="17">
        <f t="shared" si="4"/>
        <v>386918.68800000002</v>
      </c>
      <c r="G27" s="17">
        <f>D27*798</f>
        <v>400596</v>
      </c>
      <c r="H27" s="17">
        <f t="shared" si="1"/>
        <v>378483.10079999996</v>
      </c>
      <c r="I27" s="19"/>
      <c r="J27" s="7"/>
      <c r="K27" s="7"/>
      <c r="L27" s="7"/>
      <c r="M27" s="7">
        <v>386919</v>
      </c>
      <c r="N27" s="10">
        <v>355673</v>
      </c>
      <c r="O27" s="10"/>
      <c r="R27" s="1">
        <f t="shared" si="5"/>
        <v>0</v>
      </c>
      <c r="S27" s="1">
        <f t="shared" si="2"/>
        <v>520</v>
      </c>
    </row>
    <row r="28" spans="1:19" ht="31.5" x14ac:dyDescent="0.25">
      <c r="A28" s="5">
        <v>19</v>
      </c>
      <c r="B28" s="24" t="s">
        <v>51</v>
      </c>
      <c r="C28" s="20">
        <v>746</v>
      </c>
      <c r="D28" s="20">
        <v>744</v>
      </c>
      <c r="E28" s="19">
        <f>C28*933</f>
        <v>696018</v>
      </c>
      <c r="F28" s="17">
        <f t="shared" si="4"/>
        <v>630035.49360000005</v>
      </c>
      <c r="G28" s="17">
        <f>D28*905</f>
        <v>673320</v>
      </c>
      <c r="H28" s="17">
        <f t="shared" si="1"/>
        <v>636152.73600000003</v>
      </c>
      <c r="I28" s="19"/>
      <c r="J28" s="7"/>
      <c r="K28" s="7"/>
      <c r="L28" s="7"/>
      <c r="M28" s="7">
        <v>630035</v>
      </c>
      <c r="N28" s="10">
        <v>604150</v>
      </c>
      <c r="O28" s="10"/>
      <c r="R28" s="1">
        <f t="shared" si="5"/>
        <v>0</v>
      </c>
      <c r="S28" s="1">
        <f t="shared" si="2"/>
        <v>746</v>
      </c>
    </row>
    <row r="29" spans="1:19" ht="31.5" x14ac:dyDescent="0.25">
      <c r="A29" s="5">
        <v>20</v>
      </c>
      <c r="B29" s="24" t="s">
        <v>52</v>
      </c>
      <c r="C29" s="9">
        <v>764</v>
      </c>
      <c r="D29" s="9">
        <v>766</v>
      </c>
      <c r="E29" s="19">
        <f>C29*933</f>
        <v>712812</v>
      </c>
      <c r="F29" s="17">
        <f t="shared" si="4"/>
        <v>645237.42240000004</v>
      </c>
      <c r="G29" s="17">
        <f>D29*905</f>
        <v>693230</v>
      </c>
      <c r="H29" s="17">
        <f t="shared" si="1"/>
        <v>654963.70400000003</v>
      </c>
      <c r="I29" s="19"/>
      <c r="J29" s="7"/>
      <c r="K29" s="7"/>
      <c r="L29" s="7"/>
      <c r="M29" s="7">
        <v>645237</v>
      </c>
      <c r="N29" s="10">
        <v>632073</v>
      </c>
      <c r="O29" s="10"/>
      <c r="R29" s="1">
        <f t="shared" si="5"/>
        <v>0</v>
      </c>
      <c r="S29" s="1">
        <f t="shared" si="2"/>
        <v>764</v>
      </c>
    </row>
    <row r="30" spans="1:19" ht="31.5" x14ac:dyDescent="0.25">
      <c r="A30" s="5">
        <v>21</v>
      </c>
      <c r="B30" s="24" t="s">
        <v>53</v>
      </c>
      <c r="C30" s="9">
        <v>795</v>
      </c>
      <c r="D30" s="9">
        <v>784</v>
      </c>
      <c r="E30" s="19">
        <f>C30*933</f>
        <v>741735</v>
      </c>
      <c r="F30" s="17">
        <f t="shared" si="4"/>
        <v>671418.522</v>
      </c>
      <c r="G30" s="17">
        <f>D30*905</f>
        <v>709520</v>
      </c>
      <c r="H30" s="17">
        <f t="shared" si="1"/>
        <v>670354.49600000004</v>
      </c>
      <c r="I30" s="19"/>
      <c r="J30" s="7"/>
      <c r="K30" s="7"/>
      <c r="L30" s="7"/>
      <c r="M30" s="7">
        <v>671419</v>
      </c>
      <c r="N30" s="10">
        <v>632072</v>
      </c>
      <c r="O30" s="10"/>
      <c r="R30" s="1">
        <f t="shared" si="5"/>
        <v>0</v>
      </c>
      <c r="S30" s="1">
        <f t="shared" si="2"/>
        <v>795</v>
      </c>
    </row>
    <row r="31" spans="1:19" ht="31.5" x14ac:dyDescent="0.25">
      <c r="A31" s="5">
        <v>22</v>
      </c>
      <c r="B31" s="24" t="s">
        <v>54</v>
      </c>
      <c r="C31" s="9">
        <v>1107</v>
      </c>
      <c r="D31" s="9">
        <v>1033</v>
      </c>
      <c r="E31" s="19">
        <f>C31*942</f>
        <v>1042794</v>
      </c>
      <c r="F31" s="17">
        <f t="shared" si="4"/>
        <v>943937.12879999995</v>
      </c>
      <c r="G31" s="17">
        <f>D31*914</f>
        <v>944162</v>
      </c>
      <c r="H31" s="17">
        <f>G31*94.48/100-409</f>
        <v>891635.25760000001</v>
      </c>
      <c r="I31" s="19"/>
      <c r="J31" s="7"/>
      <c r="K31" s="7"/>
      <c r="L31" s="7"/>
      <c r="M31" s="7">
        <v>943937</v>
      </c>
      <c r="N31" s="10">
        <v>899243</v>
      </c>
      <c r="O31" s="10"/>
      <c r="R31" s="1">
        <f t="shared" si="5"/>
        <v>0</v>
      </c>
      <c r="S31" s="1">
        <f t="shared" si="2"/>
        <v>1107</v>
      </c>
    </row>
    <row r="32" spans="1:19" ht="31.5" x14ac:dyDescent="0.25">
      <c r="A32" s="5">
        <v>23</v>
      </c>
      <c r="B32" s="24" t="s">
        <v>55</v>
      </c>
      <c r="C32" s="9">
        <v>643</v>
      </c>
      <c r="D32" s="9">
        <v>643</v>
      </c>
      <c r="E32" s="19">
        <f>C32*933</f>
        <v>599919</v>
      </c>
      <c r="F32" s="17">
        <f t="shared" si="4"/>
        <v>543046.67879999999</v>
      </c>
      <c r="G32" s="17">
        <f>D32*905</f>
        <v>581915</v>
      </c>
      <c r="H32" s="17">
        <f t="shared" ref="H32:H45" si="6">G32*94.48/100</f>
        <v>549793.29200000002</v>
      </c>
      <c r="I32" s="19"/>
      <c r="J32" s="7"/>
      <c r="K32" s="7"/>
      <c r="L32" s="7"/>
      <c r="M32" s="7">
        <v>543047</v>
      </c>
      <c r="N32" s="10">
        <v>546611</v>
      </c>
      <c r="O32" s="10"/>
      <c r="R32" s="1">
        <f t="shared" si="5"/>
        <v>0</v>
      </c>
      <c r="S32" s="1">
        <f t="shared" si="2"/>
        <v>643</v>
      </c>
    </row>
    <row r="33" spans="1:20" x14ac:dyDescent="0.25">
      <c r="A33" s="5">
        <v>24</v>
      </c>
      <c r="B33" s="9" t="s">
        <v>21</v>
      </c>
      <c r="C33" s="9">
        <v>606</v>
      </c>
      <c r="D33" s="9">
        <v>611</v>
      </c>
      <c r="E33" s="19">
        <f>C33*933</f>
        <v>565398</v>
      </c>
      <c r="F33" s="17">
        <f t="shared" si="4"/>
        <v>511798.2696</v>
      </c>
      <c r="G33" s="17">
        <f>D33*905</f>
        <v>552955</v>
      </c>
      <c r="H33" s="17">
        <f t="shared" si="6"/>
        <v>522431.88399999996</v>
      </c>
      <c r="I33" s="19"/>
      <c r="J33" s="7"/>
      <c r="K33" s="7"/>
      <c r="L33" s="7"/>
      <c r="M33" s="7">
        <v>511798</v>
      </c>
      <c r="N33" s="10">
        <v>510228</v>
      </c>
      <c r="O33" s="10"/>
      <c r="R33" s="1">
        <f t="shared" si="5"/>
        <v>0</v>
      </c>
      <c r="S33" s="1">
        <f t="shared" si="2"/>
        <v>606</v>
      </c>
    </row>
    <row r="34" spans="1:20" ht="31.5" x14ac:dyDescent="0.25">
      <c r="A34" s="5">
        <v>25</v>
      </c>
      <c r="B34" s="24" t="s">
        <v>32</v>
      </c>
      <c r="C34" s="9">
        <v>940</v>
      </c>
      <c r="D34" s="9">
        <v>890</v>
      </c>
      <c r="E34" s="19">
        <f>C34*942</f>
        <v>885480</v>
      </c>
      <c r="F34" s="17">
        <f t="shared" si="4"/>
        <v>801536.49600000004</v>
      </c>
      <c r="G34" s="17">
        <f>D34*914</f>
        <v>813460</v>
      </c>
      <c r="H34" s="17">
        <f t="shared" si="6"/>
        <v>768557.00799999991</v>
      </c>
      <c r="I34" s="19"/>
      <c r="J34" s="7"/>
      <c r="K34" s="7"/>
      <c r="L34" s="7"/>
      <c r="M34" s="7">
        <v>801536</v>
      </c>
      <c r="N34" s="10">
        <v>825730</v>
      </c>
      <c r="O34" s="10"/>
      <c r="R34" s="1">
        <f t="shared" si="5"/>
        <v>0</v>
      </c>
      <c r="S34" s="1">
        <f t="shared" si="2"/>
        <v>940</v>
      </c>
    </row>
    <row r="35" spans="1:20" ht="15" customHeight="1" x14ac:dyDescent="0.25">
      <c r="A35" s="5">
        <v>26</v>
      </c>
      <c r="B35" s="9" t="s">
        <v>22</v>
      </c>
      <c r="C35" s="9">
        <v>435</v>
      </c>
      <c r="D35" s="9">
        <v>439</v>
      </c>
      <c r="E35" s="19">
        <f>C35*933</f>
        <v>405855</v>
      </c>
      <c r="F35" s="17">
        <f t="shared" si="4"/>
        <v>367379.946</v>
      </c>
      <c r="G35" s="17">
        <f>D35*905</f>
        <v>397295</v>
      </c>
      <c r="H35" s="17">
        <f t="shared" si="6"/>
        <v>375364.31599999999</v>
      </c>
      <c r="I35" s="19"/>
      <c r="J35" s="7"/>
      <c r="K35" s="7"/>
      <c r="L35" s="7"/>
      <c r="M35" s="7">
        <v>367380</v>
      </c>
      <c r="N35" s="10">
        <v>344382</v>
      </c>
      <c r="O35" s="10"/>
      <c r="R35" s="1">
        <f t="shared" si="5"/>
        <v>0</v>
      </c>
      <c r="S35" s="1">
        <f t="shared" si="2"/>
        <v>435</v>
      </c>
    </row>
    <row r="36" spans="1:20" ht="15" customHeight="1" x14ac:dyDescent="0.25">
      <c r="A36" s="5">
        <v>27</v>
      </c>
      <c r="B36" s="9" t="s">
        <v>12</v>
      </c>
      <c r="C36" s="9">
        <v>763</v>
      </c>
      <c r="D36" s="9">
        <v>758</v>
      </c>
      <c r="E36" s="19">
        <f>C36*933</f>
        <v>711879</v>
      </c>
      <c r="F36" s="17">
        <f t="shared" si="4"/>
        <v>644392.87080000003</v>
      </c>
      <c r="G36" s="17">
        <f>D36*905</f>
        <v>685990</v>
      </c>
      <c r="H36" s="17">
        <f t="shared" si="6"/>
        <v>648123.35200000007</v>
      </c>
      <c r="I36" s="19"/>
      <c r="J36" s="7"/>
      <c r="K36" s="7"/>
      <c r="L36" s="7"/>
      <c r="M36" s="7">
        <v>644393</v>
      </c>
      <c r="N36" s="10">
        <v>647303</v>
      </c>
      <c r="O36" s="10"/>
      <c r="R36" s="1">
        <f t="shared" si="5"/>
        <v>0</v>
      </c>
      <c r="S36" s="1">
        <f t="shared" si="2"/>
        <v>763</v>
      </c>
    </row>
    <row r="37" spans="1:20" ht="31.5" x14ac:dyDescent="0.25">
      <c r="A37" s="5">
        <v>28</v>
      </c>
      <c r="B37" s="24" t="s">
        <v>33</v>
      </c>
      <c r="C37" s="9">
        <v>566</v>
      </c>
      <c r="D37" s="9">
        <v>566</v>
      </c>
      <c r="E37" s="19">
        <f>C37*933</f>
        <v>528078</v>
      </c>
      <c r="F37" s="17">
        <f t="shared" si="4"/>
        <v>478016.20559999999</v>
      </c>
      <c r="G37" s="17">
        <f>D37*905</f>
        <v>512230</v>
      </c>
      <c r="H37" s="17">
        <f t="shared" si="6"/>
        <v>483954.90399999998</v>
      </c>
      <c r="I37" s="19"/>
      <c r="J37" s="7"/>
      <c r="K37" s="7"/>
      <c r="L37" s="7"/>
      <c r="M37" s="7">
        <v>478016</v>
      </c>
      <c r="N37" s="10">
        <v>444228</v>
      </c>
      <c r="O37" s="10"/>
      <c r="R37" s="1">
        <f t="shared" si="5"/>
        <v>0</v>
      </c>
      <c r="S37" s="1">
        <f t="shared" si="2"/>
        <v>566</v>
      </c>
    </row>
    <row r="38" spans="1:20" ht="31.5" x14ac:dyDescent="0.25">
      <c r="A38" s="5">
        <v>29</v>
      </c>
      <c r="B38" s="24" t="s">
        <v>34</v>
      </c>
      <c r="C38" s="9">
        <v>909</v>
      </c>
      <c r="D38" s="9">
        <v>909</v>
      </c>
      <c r="E38" s="19">
        <f>C38*942</f>
        <v>856278</v>
      </c>
      <c r="F38" s="17">
        <f t="shared" si="4"/>
        <v>775102.8456</v>
      </c>
      <c r="G38" s="17">
        <f>D38*914</f>
        <v>830826</v>
      </c>
      <c r="H38" s="17">
        <f t="shared" si="6"/>
        <v>784964.40480000002</v>
      </c>
      <c r="I38" s="19"/>
      <c r="J38" s="7"/>
      <c r="K38" s="7"/>
      <c r="L38" s="7"/>
      <c r="M38" s="7">
        <v>775103</v>
      </c>
      <c r="N38" s="10">
        <v>739396</v>
      </c>
      <c r="O38" s="10"/>
      <c r="R38" s="1">
        <f t="shared" si="5"/>
        <v>0</v>
      </c>
      <c r="S38" s="1">
        <f t="shared" si="2"/>
        <v>909</v>
      </c>
    </row>
    <row r="39" spans="1:20" ht="31.5" x14ac:dyDescent="0.25">
      <c r="A39" s="5">
        <v>30</v>
      </c>
      <c r="B39" s="24" t="s">
        <v>35</v>
      </c>
      <c r="C39" s="9">
        <v>514</v>
      </c>
      <c r="D39" s="9">
        <v>514</v>
      </c>
      <c r="E39" s="19">
        <f>C39*933</f>
        <v>479562</v>
      </c>
      <c r="F39" s="17">
        <f t="shared" si="4"/>
        <v>434099.52240000002</v>
      </c>
      <c r="G39" s="17">
        <f>D39*905</f>
        <v>465170</v>
      </c>
      <c r="H39" s="17">
        <f t="shared" si="6"/>
        <v>439492.61600000004</v>
      </c>
      <c r="I39" s="19"/>
      <c r="J39" s="7"/>
      <c r="K39" s="7"/>
      <c r="L39" s="7"/>
      <c r="M39" s="7">
        <v>434100</v>
      </c>
      <c r="N39" s="10">
        <v>423920</v>
      </c>
      <c r="O39" s="10"/>
      <c r="R39" s="1">
        <f t="shared" si="5"/>
        <v>0</v>
      </c>
      <c r="S39" s="1">
        <f t="shared" si="2"/>
        <v>514</v>
      </c>
    </row>
    <row r="40" spans="1:20" ht="45.75" customHeight="1" x14ac:dyDescent="0.25">
      <c r="A40" s="5">
        <v>31</v>
      </c>
      <c r="B40" s="24" t="s">
        <v>56</v>
      </c>
      <c r="C40" s="9">
        <v>572</v>
      </c>
      <c r="D40" s="9">
        <v>576</v>
      </c>
      <c r="E40" s="19">
        <f>C40*933</f>
        <v>533676</v>
      </c>
      <c r="F40" s="17">
        <f t="shared" si="4"/>
        <v>483083.51520000002</v>
      </c>
      <c r="G40" s="17">
        <f>D40*905</f>
        <v>521280</v>
      </c>
      <c r="H40" s="17">
        <f t="shared" si="6"/>
        <v>492505.34399999998</v>
      </c>
      <c r="I40" s="19"/>
      <c r="J40" s="7"/>
      <c r="K40" s="7"/>
      <c r="L40" s="7"/>
      <c r="M40" s="7">
        <v>483084</v>
      </c>
      <c r="N40" s="10">
        <v>458612</v>
      </c>
      <c r="O40" s="10"/>
      <c r="R40" s="1">
        <f t="shared" si="5"/>
        <v>0</v>
      </c>
      <c r="S40" s="1">
        <f t="shared" si="2"/>
        <v>572</v>
      </c>
    </row>
    <row r="41" spans="1:20" ht="31.5" x14ac:dyDescent="0.25">
      <c r="A41" s="5">
        <v>32</v>
      </c>
      <c r="B41" s="24" t="s">
        <v>36</v>
      </c>
      <c r="C41" s="9">
        <v>510</v>
      </c>
      <c r="D41" s="9">
        <v>509</v>
      </c>
      <c r="E41" s="19">
        <f t="shared" ref="E41:E42" si="7">C41*933</f>
        <v>475830</v>
      </c>
      <c r="F41" s="17">
        <f t="shared" si="4"/>
        <v>430721.31599999999</v>
      </c>
      <c r="G41" s="17">
        <f>D41*905</f>
        <v>460645</v>
      </c>
      <c r="H41" s="17">
        <f t="shared" si="6"/>
        <v>435217.39600000001</v>
      </c>
      <c r="I41" s="19"/>
      <c r="J41" s="7"/>
      <c r="K41" s="7"/>
      <c r="L41" s="7"/>
      <c r="M41" s="7">
        <v>430721</v>
      </c>
      <c r="N41" s="10">
        <v>357074</v>
      </c>
      <c r="O41" s="10"/>
      <c r="R41" s="1">
        <f t="shared" si="5"/>
        <v>0</v>
      </c>
      <c r="S41" s="1">
        <f t="shared" si="2"/>
        <v>510</v>
      </c>
    </row>
    <row r="42" spans="1:20" ht="31.5" x14ac:dyDescent="0.25">
      <c r="A42" s="5">
        <v>33</v>
      </c>
      <c r="B42" s="24" t="s">
        <v>37</v>
      </c>
      <c r="C42" s="9">
        <v>592</v>
      </c>
      <c r="D42" s="9">
        <v>592</v>
      </c>
      <c r="E42" s="19">
        <f t="shared" si="7"/>
        <v>552336</v>
      </c>
      <c r="F42" s="17">
        <f t="shared" si="4"/>
        <v>499974.54720000003</v>
      </c>
      <c r="G42" s="17">
        <f>D42*905</f>
        <v>535760</v>
      </c>
      <c r="H42" s="17">
        <f t="shared" si="6"/>
        <v>506186.04800000007</v>
      </c>
      <c r="I42" s="19"/>
      <c r="J42" s="7"/>
      <c r="K42" s="7"/>
      <c r="L42" s="7"/>
      <c r="M42" s="7">
        <v>499975</v>
      </c>
      <c r="N42" s="10">
        <v>528843</v>
      </c>
      <c r="O42" s="10"/>
      <c r="R42" s="1">
        <f t="shared" si="5"/>
        <v>0</v>
      </c>
      <c r="S42" s="1">
        <f t="shared" si="2"/>
        <v>592</v>
      </c>
    </row>
    <row r="43" spans="1:20" ht="42.75" customHeight="1" x14ac:dyDescent="0.25">
      <c r="A43" s="5">
        <v>34</v>
      </c>
      <c r="B43" s="24" t="s">
        <v>38</v>
      </c>
      <c r="C43" s="9">
        <v>937</v>
      </c>
      <c r="D43" s="9">
        <v>823</v>
      </c>
      <c r="E43" s="19">
        <f>C43*942</f>
        <v>882654</v>
      </c>
      <c r="F43" s="17">
        <f t="shared" si="4"/>
        <v>798978.40080000006</v>
      </c>
      <c r="G43" s="17">
        <f>D43*914</f>
        <v>752222</v>
      </c>
      <c r="H43" s="17">
        <f t="shared" si="6"/>
        <v>710699.3456</v>
      </c>
      <c r="I43" s="19"/>
      <c r="J43" s="7"/>
      <c r="K43" s="7"/>
      <c r="L43" s="7"/>
      <c r="M43" s="7">
        <v>798978</v>
      </c>
      <c r="N43" s="10">
        <v>782136</v>
      </c>
      <c r="O43" s="10"/>
      <c r="R43" s="1">
        <f t="shared" si="5"/>
        <v>0</v>
      </c>
      <c r="S43" s="1">
        <f t="shared" si="2"/>
        <v>937</v>
      </c>
    </row>
    <row r="44" spans="1:20" x14ac:dyDescent="0.25">
      <c r="A44" s="5">
        <v>35</v>
      </c>
      <c r="B44" s="6" t="s">
        <v>13</v>
      </c>
      <c r="C44" s="6">
        <v>343</v>
      </c>
      <c r="D44" s="6">
        <v>312</v>
      </c>
      <c r="E44" s="19">
        <f>C44*1098</f>
        <v>376614</v>
      </c>
      <c r="F44" s="17">
        <f t="shared" si="4"/>
        <v>340910.99280000001</v>
      </c>
      <c r="G44" s="17">
        <f>D44*1065</f>
        <v>332280</v>
      </c>
      <c r="H44" s="17">
        <f t="shared" si="6"/>
        <v>313938.14400000003</v>
      </c>
      <c r="I44" s="17"/>
      <c r="J44" s="7"/>
      <c r="K44" s="7"/>
      <c r="L44" s="7"/>
      <c r="M44" s="7">
        <v>340911</v>
      </c>
      <c r="N44" s="7">
        <v>326787</v>
      </c>
      <c r="O44" s="7"/>
      <c r="R44" s="1">
        <f t="shared" si="5"/>
        <v>0</v>
      </c>
      <c r="S44" s="1">
        <f t="shared" si="2"/>
        <v>343</v>
      </c>
    </row>
    <row r="45" spans="1:20" ht="31.5" x14ac:dyDescent="0.25">
      <c r="A45" s="5">
        <v>36</v>
      </c>
      <c r="B45" s="26" t="s">
        <v>39</v>
      </c>
      <c r="C45" s="6">
        <v>232</v>
      </c>
      <c r="D45" s="6">
        <v>232</v>
      </c>
      <c r="E45" s="19">
        <f>C45*637</f>
        <v>147784</v>
      </c>
      <c r="F45" s="17">
        <f>E45*0.9052-255</f>
        <v>133519.07680000001</v>
      </c>
      <c r="G45" s="17">
        <f>D45*618</f>
        <v>143376</v>
      </c>
      <c r="H45" s="17">
        <f t="shared" si="6"/>
        <v>135461.64480000001</v>
      </c>
      <c r="I45" s="17"/>
      <c r="J45" s="7"/>
      <c r="K45" s="7"/>
      <c r="L45" s="7"/>
      <c r="M45" s="7">
        <v>133520</v>
      </c>
      <c r="N45" s="7"/>
      <c r="O45" s="7"/>
      <c r="R45" s="1">
        <f t="shared" si="5"/>
        <v>0</v>
      </c>
      <c r="S45" s="1">
        <f t="shared" si="2"/>
        <v>232</v>
      </c>
    </row>
    <row r="46" spans="1:20" ht="31.5" x14ac:dyDescent="0.25">
      <c r="A46" s="5">
        <v>37</v>
      </c>
      <c r="B46" s="26" t="s">
        <v>57</v>
      </c>
      <c r="C46" s="6"/>
      <c r="D46" s="6"/>
      <c r="E46" s="19">
        <f t="shared" ref="E46" si="8">C46*822</f>
        <v>0</v>
      </c>
      <c r="F46" s="19">
        <v>0</v>
      </c>
      <c r="G46" s="19"/>
      <c r="H46" s="19"/>
      <c r="I46" s="17"/>
      <c r="J46" s="7"/>
      <c r="K46" s="7"/>
      <c r="L46" s="7"/>
      <c r="M46" s="7">
        <f>F46</f>
        <v>0</v>
      </c>
      <c r="N46" s="7">
        <v>0</v>
      </c>
      <c r="O46" s="7"/>
      <c r="R46" s="1">
        <f t="shared" si="5"/>
        <v>0</v>
      </c>
      <c r="S46" s="1">
        <f t="shared" si="2"/>
        <v>0</v>
      </c>
    </row>
    <row r="47" spans="1:20" ht="31.5" x14ac:dyDescent="0.25">
      <c r="A47" s="5">
        <v>38</v>
      </c>
      <c r="B47" s="26" t="s">
        <v>40</v>
      </c>
      <c r="C47" s="6">
        <v>211</v>
      </c>
      <c r="D47" s="6">
        <v>211</v>
      </c>
      <c r="E47" s="19"/>
      <c r="F47" s="19"/>
      <c r="G47" s="19"/>
      <c r="H47" s="19"/>
      <c r="I47" s="17">
        <f>(C47*929)</f>
        <v>196019</v>
      </c>
      <c r="J47" s="7">
        <f>I47-19373</f>
        <v>176646</v>
      </c>
      <c r="K47" s="7">
        <f>D47*901</f>
        <v>190111</v>
      </c>
      <c r="L47" s="7">
        <f>K47*96.377/100</f>
        <v>183223.27846999999</v>
      </c>
      <c r="M47" s="7">
        <f>J47</f>
        <v>176646</v>
      </c>
      <c r="N47" s="7">
        <v>0</v>
      </c>
      <c r="O47" s="7">
        <v>101168</v>
      </c>
      <c r="R47" s="1">
        <f t="shared" si="5"/>
        <v>0</v>
      </c>
      <c r="S47" s="1">
        <f t="shared" si="2"/>
        <v>211</v>
      </c>
      <c r="T47" s="25"/>
    </row>
    <row r="48" spans="1:20" x14ac:dyDescent="0.25">
      <c r="A48" s="5">
        <v>39</v>
      </c>
      <c r="B48" s="6" t="s">
        <v>14</v>
      </c>
      <c r="C48" s="6">
        <v>18</v>
      </c>
      <c r="D48" s="6">
        <v>11</v>
      </c>
      <c r="E48" s="19"/>
      <c r="F48" s="19"/>
      <c r="G48" s="19"/>
      <c r="H48" s="19"/>
      <c r="I48" s="17">
        <f>C48*853</f>
        <v>15354</v>
      </c>
      <c r="J48" s="7">
        <v>15354</v>
      </c>
      <c r="K48" s="7">
        <f>D48*828</f>
        <v>9108</v>
      </c>
      <c r="L48" s="7">
        <f>K48*96.377/100-1</f>
        <v>8777.0171599999994</v>
      </c>
      <c r="M48" s="7">
        <f>J48</f>
        <v>15354</v>
      </c>
      <c r="N48" s="7">
        <v>0</v>
      </c>
      <c r="O48" s="7">
        <v>83832</v>
      </c>
      <c r="R48" s="1">
        <f t="shared" si="5"/>
        <v>0</v>
      </c>
      <c r="S48" s="1">
        <f t="shared" si="2"/>
        <v>18</v>
      </c>
    </row>
    <row r="49" spans="1:19" s="11" customFormat="1" x14ac:dyDescent="0.25">
      <c r="A49" s="14"/>
      <c r="B49" s="14" t="s">
        <v>15</v>
      </c>
      <c r="C49" s="14">
        <f>SUM(C10:C48)</f>
        <v>21609</v>
      </c>
      <c r="D49" s="14">
        <f>SUM(D10:D48)</f>
        <v>21286</v>
      </c>
      <c r="E49" s="15">
        <f>ROUND(SUM(E10:E48),2)</f>
        <v>18960731</v>
      </c>
      <c r="F49" s="15">
        <v>17163000</v>
      </c>
      <c r="G49" s="15">
        <f>SUM(G10:G48)</f>
        <v>18166184</v>
      </c>
      <c r="H49" s="15">
        <v>17163000</v>
      </c>
      <c r="I49" s="15">
        <f>I47+I48</f>
        <v>211373</v>
      </c>
      <c r="J49" s="15">
        <f>SUM(J10:J48)</f>
        <v>192000</v>
      </c>
      <c r="K49" s="15">
        <f>K47+K48</f>
        <v>199219</v>
      </c>
      <c r="L49" s="15">
        <f>L47+L48</f>
        <v>192000.29562999998</v>
      </c>
      <c r="M49" s="15">
        <f>F49+J49</f>
        <v>17355000</v>
      </c>
      <c r="N49" s="15">
        <f>SUM(N10:N46)</f>
        <v>16254114</v>
      </c>
      <c r="O49" s="15">
        <f>O47+O48</f>
        <v>185000</v>
      </c>
      <c r="R49" s="11">
        <f>SUM(R10:R48)</f>
        <v>796</v>
      </c>
      <c r="S49" s="11">
        <f>SUM(S10:S48)</f>
        <v>22405</v>
      </c>
    </row>
    <row r="50" spans="1:19" s="11" customFormat="1" x14ac:dyDescent="0.25">
      <c r="M50" s="12"/>
      <c r="N50" s="12"/>
      <c r="O50" s="12"/>
    </row>
    <row r="51" spans="1:19" s="11" customFormat="1" x14ac:dyDescent="0.25">
      <c r="E51" s="21"/>
      <c r="F51" s="21"/>
      <c r="G51" s="21"/>
      <c r="H51" s="21"/>
      <c r="I51" s="21"/>
      <c r="J51" s="21"/>
      <c r="K51" s="21"/>
      <c r="L51" s="21"/>
      <c r="M51" s="12"/>
      <c r="N51" s="12"/>
      <c r="O51" s="12"/>
    </row>
    <row r="53" spans="1:19" x14ac:dyDescent="0.25">
      <c r="B53" s="4" t="s">
        <v>62</v>
      </c>
      <c r="C53" s="4"/>
      <c r="D53" s="4"/>
      <c r="E53" s="29" t="s">
        <v>63</v>
      </c>
      <c r="F53" s="29"/>
      <c r="G53" s="29"/>
      <c r="H53" s="29"/>
      <c r="I53" s="29"/>
      <c r="J53" s="4" t="s">
        <v>61</v>
      </c>
      <c r="K53" s="4"/>
      <c r="L53" s="4"/>
      <c r="O53" s="30" t="s">
        <v>16</v>
      </c>
      <c r="P53" s="30"/>
    </row>
    <row r="54" spans="1:19" x14ac:dyDescent="0.25">
      <c r="B54" s="4" t="s">
        <v>17</v>
      </c>
      <c r="C54" s="4"/>
      <c r="D54" s="4"/>
      <c r="E54" s="29" t="s">
        <v>18</v>
      </c>
      <c r="F54" s="29"/>
      <c r="G54" s="29"/>
      <c r="H54" s="29"/>
      <c r="I54" s="29"/>
      <c r="J54" s="4" t="s">
        <v>60</v>
      </c>
      <c r="K54" s="4"/>
      <c r="L54" s="4"/>
      <c r="O54" s="30" t="s">
        <v>19</v>
      </c>
      <c r="P54" s="30"/>
    </row>
  </sheetData>
  <mergeCells count="6">
    <mergeCell ref="N1:O1"/>
    <mergeCell ref="A5:O5"/>
    <mergeCell ref="E53:I53"/>
    <mergeCell ref="O53:P53"/>
    <mergeCell ref="E54:I54"/>
    <mergeCell ref="O54:P54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2026 iun cons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2026-07-24T06:34:00Z</cp:lastPrinted>
  <dcterms:created xsi:type="dcterms:W3CDTF">2025-03-07T06:50:44Z</dcterms:created>
  <dcterms:modified xsi:type="dcterms:W3CDTF">2026-07-24T06:34:11Z</dcterms:modified>
</cp:coreProperties>
</file>